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mc:AlternateContent xmlns:mc="http://schemas.openxmlformats.org/markup-compatibility/2006">
    <mc:Choice Requires="x15">
      <x15ac:absPath xmlns:x15ac="http://schemas.microsoft.com/office/spreadsheetml/2010/11/ac" url="E:\ITTF\WT\2019_PROSPECTUS\WT_CHN\"/>
    </mc:Choice>
  </mc:AlternateContent>
  <xr:revisionPtr revIDLastSave="0" documentId="13_ncr:1_{4F6198F2-C8C7-46B6-B526-18D591ECFB9E}" xr6:coauthVersionLast="41" xr6:coauthVersionMax="41" xr10:uidLastSave="{00000000-0000-0000-0000-000000000000}"/>
  <workbookProtection workbookAlgorithmName="SHA-512" workbookHashValue="I9ItC13Yi9GU0oqYT4v2FT74Y8tKkxE8dDTCiT8L+QSgrPCWR2X3BHY3dcvzXOvh0l4l2fQBkhFz3PYCX4j11Q==" workbookSaltValue="msEmctZ0p/LoOcY3m9jSpQ==" workbookSpinCount="100000" lockStructure="1"/>
  <bookViews>
    <workbookView xWindow="-120" yWindow="-120" windowWidth="29040" windowHeight="14295" tabRatio="706" firstSheet="4" activeTab="4" xr2:uid="{00000000-000D-0000-FFFF-FFFF00000000}"/>
  </bookViews>
  <sheets>
    <sheet name="Events" sheetId="17" state="hidden" r:id="rId1"/>
    <sheet name="PLEASE FILL IN HERE FIRST!!!" sheetId="11" state="hidden" r:id="rId2"/>
    <sheet name="Prospectus" sheetId="7" state="hidden" r:id="rId3"/>
    <sheet name="Preliminary" sheetId="1" state="hidden" r:id="rId4"/>
    <sheet name="Accommodation" sheetId="14" r:id="rId5"/>
    <sheet name="Travel" sheetId="4" r:id="rId6"/>
    <sheet name="Accommodation_old" sheetId="5" state="hidden" r:id="rId7"/>
    <sheet name="Listes" sheetId="9" state="hidden" r:id="rId8"/>
    <sheet name="Tabelle1" sheetId="12" state="hidden" r:id="rId9"/>
    <sheet name="Sheet1" sheetId="15" state="hidden" r:id="rId10"/>
    <sheet name="Blatt1" sheetId="16" state="hidden" r:id="rId11"/>
  </sheets>
  <externalReferences>
    <externalReference r:id="rId12"/>
  </externalReferences>
  <definedNames>
    <definedName name="_xlnm._FilterDatabase" localSheetId="3" hidden="1">Preliminary!#REF!</definedName>
    <definedName name="Balls">Listes!$D$2:$D$28</definedName>
    <definedName name="bd">[1]bd!$A$2:$K$21</definedName>
    <definedName name="currency">OFFSET(Listes!$I$1,1,,COUNTA(Listes!$I:$I)-1)</definedName>
    <definedName name="CurrencyList" localSheetId="1">'PLEASE FILL IN HERE FIRST!!!'!$D$45:$D$71</definedName>
    <definedName name="Events">'PLEASE FILL IN HERE FIRST!!!'!$Q$7:$Q$17</definedName>
    <definedName name="hours">OFFSET(Listes!$J$1,1,,COUNTA(Listes!$J:$J)-1)</definedName>
    <definedName name="Men´s_Singles__MS">'PLEASE FILL IN HERE FIRST!!!'!$Q$7:$Q$17</definedName>
    <definedName name="nb_tables">Listes!$A$2:$A$101</definedName>
    <definedName name="Participants">Accommodation!$T$12:$T$41</definedName>
    <definedName name="_xlnm.Print_Area" localSheetId="4">Accommodation!$A$1:$Q$50</definedName>
    <definedName name="_xlnm.Print_Area" localSheetId="6">Accommodation_old!$A$1:$Q$48</definedName>
    <definedName name="_xlnm.Print_Area" localSheetId="1">'PLEASE FILL IN HERE FIRST!!!'!$A$1:$D$50</definedName>
    <definedName name="_xlnm.Print_Area" localSheetId="3">Preliminary!$A$1:$J$42</definedName>
    <definedName name="_xlnm.Print_Area" localSheetId="2">Prospectus!$A$1:$J$230</definedName>
    <definedName name="_xlnm.Print_Area" localSheetId="5">Travel!$A$1:$M$51</definedName>
    <definedName name="_xlnm.Print_Titles" localSheetId="2">Prospectus!$1:$7</definedName>
    <definedName name="Sports_Floor">Listes!$E$2:$E$23</definedName>
    <definedName name="Tables">Listes!$C$2:$C$140</definedName>
  </definedNames>
  <calcPr calcId="181029"/>
</workbook>
</file>

<file path=xl/calcChain.xml><?xml version="1.0" encoding="utf-8"?>
<calcChain xmlns="http://schemas.openxmlformats.org/spreadsheetml/2006/main">
  <c r="BA190" i="5" l="1"/>
  <c r="AZ190" i="5"/>
  <c r="BA189" i="5"/>
  <c r="AZ189" i="5"/>
  <c r="BA188" i="5"/>
  <c r="AZ188" i="5"/>
  <c r="BA187" i="5"/>
  <c r="AZ187" i="5"/>
  <c r="BA186" i="5"/>
  <c r="AZ186" i="5"/>
  <c r="BA185" i="5"/>
  <c r="AZ185" i="5"/>
  <c r="AZ184" i="5"/>
  <c r="AY184" i="5"/>
  <c r="AZ183" i="5"/>
  <c r="AY183" i="5"/>
  <c r="AZ182" i="5"/>
  <c r="AY182" i="5"/>
  <c r="AZ181" i="5"/>
  <c r="AY181" i="5"/>
  <c r="AZ180" i="5"/>
  <c r="AY180" i="5"/>
  <c r="AZ179" i="5"/>
  <c r="AY179" i="5"/>
  <c r="AY178" i="5"/>
  <c r="AX178" i="5"/>
  <c r="AY177" i="5"/>
  <c r="AX177" i="5"/>
  <c r="AY176" i="5"/>
  <c r="AX176" i="5"/>
  <c r="AY175" i="5"/>
  <c r="AX175" i="5"/>
  <c r="AY174" i="5"/>
  <c r="AX174" i="5"/>
  <c r="AY173" i="5"/>
  <c r="AX173" i="5"/>
  <c r="AX172" i="5"/>
  <c r="AW172" i="5"/>
  <c r="AX171" i="5"/>
  <c r="AW171" i="5"/>
  <c r="AX170" i="5"/>
  <c r="AW170" i="5"/>
  <c r="AX169" i="5"/>
  <c r="AW169" i="5"/>
  <c r="AX168" i="5"/>
  <c r="AW168" i="5"/>
  <c r="AX167" i="5"/>
  <c r="AW167" i="5"/>
  <c r="AW166" i="5"/>
  <c r="AV166" i="5"/>
  <c r="AW165" i="5"/>
  <c r="AV165" i="5"/>
  <c r="AW164" i="5"/>
  <c r="AV164" i="5"/>
  <c r="AW163" i="5"/>
  <c r="AV163" i="5"/>
  <c r="AW162" i="5"/>
  <c r="AV162" i="5"/>
  <c r="AW161" i="5"/>
  <c r="AV161" i="5"/>
  <c r="AV160" i="5"/>
  <c r="AU160" i="5"/>
  <c r="AV159" i="5"/>
  <c r="AU159" i="5"/>
  <c r="AV158" i="5"/>
  <c r="AU158" i="5"/>
  <c r="AV157" i="5"/>
  <c r="AU157" i="5"/>
  <c r="AV156" i="5"/>
  <c r="AU156" i="5"/>
  <c r="AV155" i="5"/>
  <c r="AU155" i="5"/>
  <c r="AU154" i="5"/>
  <c r="AT154" i="5"/>
  <c r="AU153" i="5"/>
  <c r="AT153" i="5"/>
  <c r="AU152" i="5"/>
  <c r="AT152" i="5"/>
  <c r="AU151" i="5"/>
  <c r="AT151" i="5"/>
  <c r="AU150" i="5"/>
  <c r="AT150" i="5"/>
  <c r="AU149" i="5"/>
  <c r="AT149" i="5"/>
  <c r="AT148" i="5"/>
  <c r="AS148" i="5"/>
  <c r="AT147" i="5"/>
  <c r="AS147" i="5"/>
  <c r="AT146" i="5"/>
  <c r="AS146" i="5"/>
  <c r="AT145" i="5"/>
  <c r="AS145" i="5"/>
  <c r="AT144" i="5"/>
  <c r="AS144" i="5"/>
  <c r="AT143" i="5"/>
  <c r="AS143" i="5"/>
  <c r="AS142" i="5"/>
  <c r="AR142" i="5"/>
  <c r="AS141" i="5"/>
  <c r="AR141" i="5"/>
  <c r="AS140" i="5"/>
  <c r="AR140" i="5"/>
  <c r="AS139" i="5"/>
  <c r="AR139" i="5"/>
  <c r="AS138" i="5"/>
  <c r="AR138" i="5"/>
  <c r="AS137" i="5"/>
  <c r="AR137" i="5"/>
  <c r="AR136" i="5"/>
  <c r="AQ136" i="5"/>
  <c r="AR135" i="5"/>
  <c r="AQ135" i="5"/>
  <c r="AR134" i="5"/>
  <c r="AQ134" i="5"/>
  <c r="AR133" i="5"/>
  <c r="AQ133" i="5"/>
  <c r="AR132" i="5"/>
  <c r="AQ132" i="5"/>
  <c r="AR131" i="5"/>
  <c r="AQ131" i="5"/>
  <c r="AQ130" i="5"/>
  <c r="AP130" i="5"/>
  <c r="AQ129" i="5"/>
  <c r="AP129" i="5"/>
  <c r="AQ128" i="5"/>
  <c r="AP128" i="5"/>
  <c r="AQ127" i="5"/>
  <c r="AP127" i="5"/>
  <c r="AQ126" i="5"/>
  <c r="AP126" i="5"/>
  <c r="AQ125" i="5"/>
  <c r="AP125" i="5"/>
  <c r="AP124" i="5"/>
  <c r="AO124" i="5"/>
  <c r="AP123" i="5"/>
  <c r="AO123" i="5"/>
  <c r="AP122" i="5"/>
  <c r="AO122" i="5"/>
  <c r="AP121" i="5"/>
  <c r="AO121" i="5"/>
  <c r="AP120" i="5"/>
  <c r="AO120" i="5"/>
  <c r="AP119" i="5"/>
  <c r="AO119" i="5"/>
  <c r="AO118" i="5"/>
  <c r="AN118" i="5"/>
  <c r="AO117" i="5"/>
  <c r="AN117" i="5"/>
  <c r="AO116" i="5"/>
  <c r="AN116" i="5"/>
  <c r="AO115" i="5"/>
  <c r="AN115" i="5"/>
  <c r="AO114" i="5"/>
  <c r="AN114" i="5"/>
  <c r="AO113" i="5"/>
  <c r="AN113" i="5"/>
  <c r="AN112" i="5"/>
  <c r="AM112" i="5"/>
  <c r="AN111" i="5"/>
  <c r="AM111" i="5"/>
  <c r="AN110" i="5"/>
  <c r="AM110" i="5"/>
  <c r="AN109" i="5"/>
  <c r="AM109" i="5"/>
  <c r="AN108" i="5"/>
  <c r="AM108" i="5"/>
  <c r="AN107" i="5"/>
  <c r="AM107" i="5"/>
  <c r="AM106" i="5"/>
  <c r="AL106" i="5"/>
  <c r="AM105" i="5"/>
  <c r="AL105" i="5"/>
  <c r="AM104" i="5"/>
  <c r="AL104" i="5"/>
  <c r="AM103" i="5"/>
  <c r="AL103" i="5"/>
  <c r="AM102" i="5"/>
  <c r="AL102" i="5"/>
  <c r="AM101" i="5"/>
  <c r="AL101" i="5"/>
  <c r="AL100" i="5"/>
  <c r="AK100" i="5"/>
  <c r="AL99" i="5"/>
  <c r="AK99" i="5"/>
  <c r="AL98" i="5"/>
  <c r="AK98" i="5"/>
  <c r="AL97" i="5"/>
  <c r="AK97" i="5"/>
  <c r="AL96" i="5"/>
  <c r="AK96" i="5"/>
  <c r="AL95" i="5"/>
  <c r="AK95" i="5"/>
  <c r="AK94" i="5"/>
  <c r="AJ94" i="5"/>
  <c r="AK93" i="5"/>
  <c r="AJ93" i="5"/>
  <c r="AK92" i="5"/>
  <c r="AJ92" i="5"/>
  <c r="AK91" i="5"/>
  <c r="AJ91" i="5"/>
  <c r="AK90" i="5"/>
  <c r="AJ90" i="5"/>
  <c r="AK89" i="5"/>
  <c r="AJ89" i="5"/>
  <c r="AJ88" i="5"/>
  <c r="AI88" i="5"/>
  <c r="AJ87" i="5"/>
  <c r="AI87" i="5"/>
  <c r="AJ86" i="5"/>
  <c r="AI86" i="5"/>
  <c r="AJ85" i="5"/>
  <c r="AI85" i="5"/>
  <c r="AJ84" i="5"/>
  <c r="AI84" i="5"/>
  <c r="AJ83" i="5"/>
  <c r="AI83" i="5"/>
  <c r="AI82" i="5"/>
  <c r="AH82" i="5"/>
  <c r="AI81" i="5"/>
  <c r="AH81" i="5"/>
  <c r="AI80" i="5"/>
  <c r="AH80" i="5"/>
  <c r="AI79" i="5"/>
  <c r="AH79" i="5"/>
  <c r="AI78" i="5"/>
  <c r="AH78" i="5"/>
  <c r="AI77" i="5"/>
  <c r="AH77" i="5"/>
  <c r="AH76" i="5"/>
  <c r="AG76" i="5"/>
  <c r="AH75" i="5"/>
  <c r="AG75" i="5"/>
  <c r="AH74" i="5"/>
  <c r="AG74" i="5"/>
  <c r="AH73" i="5"/>
  <c r="AG73" i="5"/>
  <c r="AH72" i="5"/>
  <c r="AG72" i="5"/>
  <c r="AH71" i="5"/>
  <c r="AG71" i="5"/>
  <c r="AG70" i="5"/>
  <c r="AF70" i="5"/>
  <c r="AG69" i="5"/>
  <c r="AF69" i="5"/>
  <c r="AG68" i="5"/>
  <c r="AF68" i="5"/>
  <c r="AG67" i="5"/>
  <c r="AF67" i="5"/>
  <c r="AG66" i="5"/>
  <c r="AF66" i="5"/>
  <c r="AG65" i="5"/>
  <c r="AF65" i="5"/>
  <c r="AF64" i="5"/>
  <c r="AE64" i="5"/>
  <c r="AF63" i="5"/>
  <c r="AE63" i="5"/>
  <c r="AF62" i="5"/>
  <c r="AE62" i="5"/>
  <c r="AF61" i="5"/>
  <c r="AE61" i="5"/>
  <c r="AF60" i="5"/>
  <c r="AE60" i="5"/>
  <c r="AF59" i="5"/>
  <c r="AE59" i="5"/>
  <c r="AE58" i="5"/>
  <c r="AD58" i="5"/>
  <c r="AE57" i="5"/>
  <c r="AD57" i="5"/>
  <c r="AE56" i="5"/>
  <c r="AD56" i="5"/>
  <c r="AE55" i="5"/>
  <c r="AD55" i="5"/>
  <c r="AE54" i="5"/>
  <c r="AD54" i="5"/>
  <c r="AE53" i="5"/>
  <c r="AD53" i="5"/>
  <c r="AD52" i="5"/>
  <c r="AC52" i="5"/>
  <c r="AD51" i="5"/>
  <c r="AC51" i="5"/>
  <c r="AD50" i="5"/>
  <c r="AC50" i="5"/>
  <c r="AD49" i="5"/>
  <c r="AC49" i="5"/>
  <c r="AD48" i="5"/>
  <c r="AC48" i="5"/>
  <c r="AD47" i="5"/>
  <c r="AC47" i="5"/>
  <c r="AC46" i="5"/>
  <c r="AB46" i="5"/>
  <c r="AC45" i="5"/>
  <c r="AB45" i="5"/>
  <c r="AC44" i="5"/>
  <c r="AB44" i="5"/>
  <c r="AC43" i="5"/>
  <c r="AB43" i="5"/>
  <c r="AC42" i="5"/>
  <c r="AB42" i="5"/>
  <c r="Q42" i="5"/>
  <c r="AC41" i="5"/>
  <c r="AB41" i="5"/>
  <c r="AB40" i="5"/>
  <c r="AA40" i="5"/>
  <c r="T40" i="5"/>
  <c r="S40" i="5"/>
  <c r="R40" i="5"/>
  <c r="Q40" i="5"/>
  <c r="P40" i="5"/>
  <c r="O40" i="5"/>
  <c r="AB39" i="5"/>
  <c r="AA39" i="5"/>
  <c r="T39" i="5"/>
  <c r="S39" i="5"/>
  <c r="R39" i="5"/>
  <c r="Q39" i="5"/>
  <c r="P39" i="5"/>
  <c r="O39" i="5"/>
  <c r="AB38" i="5"/>
  <c r="AA38" i="5"/>
  <c r="T38" i="5"/>
  <c r="S38" i="5"/>
  <c r="R38" i="5"/>
  <c r="Q38" i="5"/>
  <c r="P38" i="5"/>
  <c r="O38" i="5"/>
  <c r="AB37" i="5"/>
  <c r="AA37" i="5"/>
  <c r="T37" i="5"/>
  <c r="S37" i="5"/>
  <c r="R37" i="5"/>
  <c r="Q37" i="5"/>
  <c r="P37" i="5"/>
  <c r="O37" i="5"/>
  <c r="AB36" i="5"/>
  <c r="AA36" i="5"/>
  <c r="T36" i="5"/>
  <c r="S36" i="5"/>
  <c r="R36" i="5"/>
  <c r="Q36" i="5"/>
  <c r="P36" i="5"/>
  <c r="O36" i="5"/>
  <c r="AB35" i="5"/>
  <c r="AA35" i="5"/>
  <c r="T35" i="5"/>
  <c r="S35" i="5"/>
  <c r="R35" i="5"/>
  <c r="Q35" i="5"/>
  <c r="P35" i="5"/>
  <c r="O35" i="5"/>
  <c r="AA34" i="5"/>
  <c r="Z34" i="5"/>
  <c r="T34" i="5"/>
  <c r="S34" i="5"/>
  <c r="R34" i="5"/>
  <c r="Q34" i="5"/>
  <c r="P34" i="5"/>
  <c r="O34" i="5"/>
  <c r="AA33" i="5"/>
  <c r="Z33" i="5"/>
  <c r="T33" i="5"/>
  <c r="S33" i="5"/>
  <c r="R33" i="5"/>
  <c r="Q33" i="5"/>
  <c r="P33" i="5"/>
  <c r="O33" i="5"/>
  <c r="AA32" i="5"/>
  <c r="Z32" i="5"/>
  <c r="T32" i="5"/>
  <c r="S32" i="5"/>
  <c r="R32" i="5"/>
  <c r="Q32" i="5"/>
  <c r="P32" i="5"/>
  <c r="O32" i="5"/>
  <c r="AA31" i="5"/>
  <c r="Z31" i="5"/>
  <c r="T31" i="5"/>
  <c r="S31" i="5"/>
  <c r="R31" i="5"/>
  <c r="Q31" i="5"/>
  <c r="P31" i="5"/>
  <c r="O31" i="5"/>
  <c r="AA30" i="5"/>
  <c r="Z30" i="5"/>
  <c r="T30" i="5"/>
  <c r="S30" i="5"/>
  <c r="R30" i="5"/>
  <c r="Q30" i="5"/>
  <c r="P30" i="5"/>
  <c r="O30" i="5"/>
  <c r="AA29" i="5"/>
  <c r="Z29" i="5"/>
  <c r="T29" i="5"/>
  <c r="S29" i="5"/>
  <c r="R29" i="5"/>
  <c r="Q29" i="5"/>
  <c r="P29" i="5"/>
  <c r="O29" i="5"/>
  <c r="Z28" i="5"/>
  <c r="Y28" i="5"/>
  <c r="T28" i="5"/>
  <c r="S28" i="5"/>
  <c r="R28" i="5"/>
  <c r="Q28" i="5"/>
  <c r="P28" i="5"/>
  <c r="O28" i="5"/>
  <c r="Z27" i="5"/>
  <c r="Y27" i="5"/>
  <c r="T27" i="5"/>
  <c r="S27" i="5"/>
  <c r="R27" i="5"/>
  <c r="Q27" i="5"/>
  <c r="P27" i="5"/>
  <c r="O27" i="5"/>
  <c r="Z26" i="5"/>
  <c r="Y26" i="5"/>
  <c r="T26" i="5"/>
  <c r="S26" i="5"/>
  <c r="R26" i="5"/>
  <c r="Q26" i="5"/>
  <c r="P26" i="5"/>
  <c r="O26" i="5"/>
  <c r="Z25" i="5"/>
  <c r="Y25" i="5"/>
  <c r="T25" i="5"/>
  <c r="S25" i="5"/>
  <c r="R25" i="5"/>
  <c r="Q25" i="5"/>
  <c r="P25" i="5"/>
  <c r="O25" i="5"/>
  <c r="Z24" i="5"/>
  <c r="Y24" i="5"/>
  <c r="T24" i="5"/>
  <c r="S24" i="5"/>
  <c r="R24" i="5"/>
  <c r="Q24" i="5"/>
  <c r="P24" i="5"/>
  <c r="O24" i="5"/>
  <c r="Z23" i="5"/>
  <c r="Y23" i="5"/>
  <c r="T23" i="5"/>
  <c r="S23" i="5"/>
  <c r="R23" i="5"/>
  <c r="Q23" i="5"/>
  <c r="P23" i="5"/>
  <c r="O23" i="5"/>
  <c r="Y22" i="5"/>
  <c r="X22" i="5"/>
  <c r="T22" i="5"/>
  <c r="S22" i="5"/>
  <c r="R22" i="5"/>
  <c r="Q22" i="5"/>
  <c r="P22" i="5"/>
  <c r="O22" i="5"/>
  <c r="Y21" i="5"/>
  <c r="X21" i="5"/>
  <c r="T21" i="5"/>
  <c r="S21" i="5"/>
  <c r="R21" i="5"/>
  <c r="Q21" i="5"/>
  <c r="P21" i="5"/>
  <c r="O21" i="5"/>
  <c r="Y20" i="5"/>
  <c r="X20" i="5"/>
  <c r="T20" i="5"/>
  <c r="S20" i="5"/>
  <c r="R20" i="5"/>
  <c r="Q20" i="5"/>
  <c r="P20" i="5"/>
  <c r="O20" i="5"/>
  <c r="Y19" i="5"/>
  <c r="X19" i="5"/>
  <c r="T19" i="5"/>
  <c r="S19" i="5"/>
  <c r="R19" i="5"/>
  <c r="Q19" i="5"/>
  <c r="P19" i="5"/>
  <c r="O19" i="5"/>
  <c r="Y18" i="5"/>
  <c r="X18" i="5"/>
  <c r="T18" i="5"/>
  <c r="S18" i="5"/>
  <c r="R18" i="5"/>
  <c r="Q18" i="5"/>
  <c r="P18" i="5"/>
  <c r="O18" i="5"/>
  <c r="Y17" i="5"/>
  <c r="X17" i="5"/>
  <c r="T17" i="5"/>
  <c r="S17" i="5"/>
  <c r="R17" i="5"/>
  <c r="Q17" i="5"/>
  <c r="P17" i="5"/>
  <c r="O17" i="5"/>
  <c r="X16" i="5"/>
  <c r="W16" i="5"/>
  <c r="T16" i="5"/>
  <c r="S16" i="5"/>
  <c r="R16" i="5"/>
  <c r="Q16" i="5"/>
  <c r="P16" i="5"/>
  <c r="O16" i="5"/>
  <c r="X15" i="5"/>
  <c r="W15" i="5"/>
  <c r="T15" i="5"/>
  <c r="S15" i="5"/>
  <c r="R15" i="5"/>
  <c r="Q15" i="5"/>
  <c r="P15" i="5"/>
  <c r="O15" i="5"/>
  <c r="X14" i="5"/>
  <c r="W14" i="5"/>
  <c r="T14" i="5"/>
  <c r="S14" i="5"/>
  <c r="R14" i="5"/>
  <c r="Q14" i="5"/>
  <c r="P14" i="5"/>
  <c r="O14" i="5"/>
  <c r="X13" i="5"/>
  <c r="W13" i="5"/>
  <c r="T13" i="5"/>
  <c r="S13" i="5"/>
  <c r="R13" i="5"/>
  <c r="Q13" i="5"/>
  <c r="P13" i="5"/>
  <c r="O13" i="5"/>
  <c r="X12" i="5"/>
  <c r="W12" i="5"/>
  <c r="T12" i="5"/>
  <c r="S12" i="5"/>
  <c r="R12" i="5"/>
  <c r="Q12" i="5"/>
  <c r="P12" i="5"/>
  <c r="O12" i="5"/>
  <c r="X11" i="5"/>
  <c r="W11" i="5"/>
  <c r="T11" i="5"/>
  <c r="R11" i="5"/>
  <c r="P11" i="5"/>
  <c r="P41" i="5" s="1"/>
  <c r="O11" i="5"/>
  <c r="Q9" i="5"/>
  <c r="P9" i="5"/>
  <c r="O9" i="5"/>
  <c r="C6" i="5"/>
  <c r="V5" i="5"/>
  <c r="U5" i="5"/>
  <c r="V4" i="5"/>
  <c r="U4" i="5"/>
  <c r="A3" i="5"/>
  <c r="A2" i="5"/>
  <c r="A51" i="4"/>
  <c r="F50" i="4"/>
  <c r="K41" i="4"/>
  <c r="G41" i="4"/>
  <c r="E41" i="4"/>
  <c r="D41" i="4"/>
  <c r="C41" i="4"/>
  <c r="B41" i="4"/>
  <c r="K40" i="4"/>
  <c r="G40" i="4"/>
  <c r="E40" i="4"/>
  <c r="D40" i="4"/>
  <c r="C40" i="4"/>
  <c r="B40" i="4"/>
  <c r="K39" i="4"/>
  <c r="G39" i="4"/>
  <c r="E39" i="4"/>
  <c r="D39" i="4"/>
  <c r="C39" i="4"/>
  <c r="B39" i="4"/>
  <c r="K38" i="4"/>
  <c r="G38" i="4"/>
  <c r="E38" i="4"/>
  <c r="D38" i="4"/>
  <c r="C38" i="4"/>
  <c r="B38" i="4"/>
  <c r="K37" i="4"/>
  <c r="G37" i="4"/>
  <c r="E37" i="4"/>
  <c r="D37" i="4"/>
  <c r="C37" i="4"/>
  <c r="B37" i="4"/>
  <c r="K36" i="4"/>
  <c r="G36" i="4"/>
  <c r="E36" i="4"/>
  <c r="D36" i="4"/>
  <c r="C36" i="4"/>
  <c r="B36" i="4"/>
  <c r="K35" i="4"/>
  <c r="G35" i="4"/>
  <c r="E35" i="4"/>
  <c r="D35" i="4"/>
  <c r="C35" i="4"/>
  <c r="B35" i="4"/>
  <c r="K34" i="4"/>
  <c r="G34" i="4"/>
  <c r="E34" i="4"/>
  <c r="D34" i="4"/>
  <c r="C34" i="4"/>
  <c r="B34" i="4"/>
  <c r="K33" i="4"/>
  <c r="G33" i="4"/>
  <c r="E33" i="4"/>
  <c r="D33" i="4"/>
  <c r="C33" i="4"/>
  <c r="B33" i="4"/>
  <c r="K32" i="4"/>
  <c r="G32" i="4"/>
  <c r="E32" i="4"/>
  <c r="D32" i="4"/>
  <c r="C32" i="4"/>
  <c r="B32" i="4"/>
  <c r="K31" i="4"/>
  <c r="G31" i="4"/>
  <c r="E31" i="4"/>
  <c r="D31" i="4"/>
  <c r="C31" i="4"/>
  <c r="B31" i="4"/>
  <c r="K30" i="4"/>
  <c r="G30" i="4"/>
  <c r="E30" i="4"/>
  <c r="D30" i="4"/>
  <c r="C30" i="4"/>
  <c r="B30" i="4"/>
  <c r="K29" i="4"/>
  <c r="G29" i="4"/>
  <c r="E29" i="4"/>
  <c r="D29" i="4"/>
  <c r="C29" i="4"/>
  <c r="B29" i="4"/>
  <c r="K28" i="4"/>
  <c r="G28" i="4"/>
  <c r="E28" i="4"/>
  <c r="D28" i="4"/>
  <c r="C28" i="4"/>
  <c r="B28" i="4"/>
  <c r="K27" i="4"/>
  <c r="G27" i="4"/>
  <c r="E27" i="4"/>
  <c r="D27" i="4"/>
  <c r="C27" i="4"/>
  <c r="B27" i="4"/>
  <c r="K26" i="4"/>
  <c r="G26" i="4"/>
  <c r="E26" i="4"/>
  <c r="D26" i="4"/>
  <c r="C26" i="4"/>
  <c r="B26" i="4"/>
  <c r="K25" i="4"/>
  <c r="G25" i="4"/>
  <c r="E25" i="4"/>
  <c r="D25" i="4"/>
  <c r="C25" i="4"/>
  <c r="B25" i="4"/>
  <c r="K24" i="4"/>
  <c r="G24" i="4"/>
  <c r="E24" i="4"/>
  <c r="D24" i="4"/>
  <c r="C24" i="4"/>
  <c r="B24" i="4"/>
  <c r="K23" i="4"/>
  <c r="G23" i="4"/>
  <c r="E23" i="4"/>
  <c r="D23" i="4"/>
  <c r="C23" i="4"/>
  <c r="B23" i="4"/>
  <c r="K22" i="4"/>
  <c r="G22" i="4"/>
  <c r="E22" i="4"/>
  <c r="D22" i="4"/>
  <c r="C22" i="4"/>
  <c r="B22" i="4"/>
  <c r="K21" i="4"/>
  <c r="G21" i="4"/>
  <c r="E21" i="4"/>
  <c r="D21" i="4"/>
  <c r="C21" i="4"/>
  <c r="B21" i="4"/>
  <c r="K20" i="4"/>
  <c r="G20" i="4"/>
  <c r="E20" i="4"/>
  <c r="D20" i="4"/>
  <c r="C20" i="4"/>
  <c r="B20" i="4"/>
  <c r="K19" i="4"/>
  <c r="G19" i="4"/>
  <c r="E19" i="4"/>
  <c r="D19" i="4"/>
  <c r="C19" i="4"/>
  <c r="B19" i="4"/>
  <c r="K18" i="4"/>
  <c r="G18" i="4"/>
  <c r="E18" i="4"/>
  <c r="D18" i="4"/>
  <c r="C18" i="4"/>
  <c r="B18" i="4"/>
  <c r="K17" i="4"/>
  <c r="G17" i="4"/>
  <c r="E17" i="4"/>
  <c r="D17" i="4"/>
  <c r="C17" i="4"/>
  <c r="B17" i="4"/>
  <c r="K16" i="4"/>
  <c r="G16" i="4"/>
  <c r="E16" i="4"/>
  <c r="D16" i="4"/>
  <c r="C16" i="4"/>
  <c r="B16" i="4"/>
  <c r="K15" i="4"/>
  <c r="G15" i="4"/>
  <c r="E15" i="4"/>
  <c r="D15" i="4"/>
  <c r="C15" i="4"/>
  <c r="B15" i="4"/>
  <c r="K14" i="4"/>
  <c r="G14" i="4"/>
  <c r="E14" i="4"/>
  <c r="D14" i="4"/>
  <c r="C14" i="4"/>
  <c r="B14" i="4"/>
  <c r="K13" i="4"/>
  <c r="G13" i="4"/>
  <c r="E13" i="4"/>
  <c r="D13" i="4"/>
  <c r="C13" i="4"/>
  <c r="B13" i="4"/>
  <c r="K12" i="4"/>
  <c r="G12" i="4"/>
  <c r="E12" i="4"/>
  <c r="D12" i="4"/>
  <c r="C12" i="4"/>
  <c r="B12" i="4"/>
  <c r="K11" i="4"/>
  <c r="G11" i="4"/>
  <c r="C7" i="4"/>
  <c r="A4" i="4"/>
  <c r="A3" i="4"/>
  <c r="T44" i="14"/>
  <c r="T43" i="14"/>
  <c r="Q43" i="14"/>
  <c r="T42" i="14"/>
  <c r="T41" i="14"/>
  <c r="Q41" i="14"/>
  <c r="P41" i="14"/>
  <c r="O41" i="14"/>
  <c r="N41" i="14"/>
  <c r="T40" i="14"/>
  <c r="Q40" i="14"/>
  <c r="P40" i="14"/>
  <c r="O40" i="14"/>
  <c r="N40" i="14"/>
  <c r="T39" i="14"/>
  <c r="Q39" i="14"/>
  <c r="P39" i="14"/>
  <c r="O39" i="14"/>
  <c r="N39" i="14"/>
  <c r="T38" i="14"/>
  <c r="Q38" i="14"/>
  <c r="P38" i="14"/>
  <c r="O38" i="14"/>
  <c r="N38" i="14"/>
  <c r="T37" i="14"/>
  <c r="Q37" i="14"/>
  <c r="P37" i="14"/>
  <c r="O37" i="14"/>
  <c r="N37" i="14"/>
  <c r="T36" i="14"/>
  <c r="Q36" i="14"/>
  <c r="P36" i="14"/>
  <c r="O36" i="14"/>
  <c r="N36" i="14"/>
  <c r="T35" i="14"/>
  <c r="Q35" i="14"/>
  <c r="P35" i="14"/>
  <c r="O35" i="14"/>
  <c r="N35" i="14"/>
  <c r="T34" i="14"/>
  <c r="Q34" i="14"/>
  <c r="P34" i="14"/>
  <c r="O34" i="14"/>
  <c r="N34" i="14"/>
  <c r="T33" i="14"/>
  <c r="Q33" i="14"/>
  <c r="P33" i="14"/>
  <c r="O33" i="14"/>
  <c r="N33" i="14"/>
  <c r="T32" i="14"/>
  <c r="Q32" i="14"/>
  <c r="P32" i="14"/>
  <c r="O32" i="14"/>
  <c r="N32" i="14"/>
  <c r="T31" i="14"/>
  <c r="Q31" i="14"/>
  <c r="P31" i="14"/>
  <c r="O31" i="14"/>
  <c r="N31" i="14"/>
  <c r="T30" i="14"/>
  <c r="Q30" i="14"/>
  <c r="P30" i="14"/>
  <c r="O30" i="14"/>
  <c r="N30" i="14"/>
  <c r="T29" i="14"/>
  <c r="Q29" i="14"/>
  <c r="P29" i="14"/>
  <c r="O29" i="14"/>
  <c r="N29" i="14"/>
  <c r="T28" i="14"/>
  <c r="Q28" i="14"/>
  <c r="P28" i="14"/>
  <c r="O28" i="14"/>
  <c r="N28" i="14"/>
  <c r="T27" i="14"/>
  <c r="Q27" i="14"/>
  <c r="P27" i="14"/>
  <c r="O27" i="14"/>
  <c r="N27" i="14"/>
  <c r="T26" i="14"/>
  <c r="Q26" i="14"/>
  <c r="P26" i="14"/>
  <c r="O26" i="14"/>
  <c r="N26" i="14"/>
  <c r="T25" i="14"/>
  <c r="Q25" i="14"/>
  <c r="P25" i="14"/>
  <c r="O25" i="14"/>
  <c r="N25" i="14"/>
  <c r="T24" i="14"/>
  <c r="Q24" i="14"/>
  <c r="P24" i="14"/>
  <c r="O24" i="14"/>
  <c r="N24" i="14"/>
  <c r="T23" i="14"/>
  <c r="Q23" i="14"/>
  <c r="P23" i="14"/>
  <c r="O23" i="14"/>
  <c r="N23" i="14"/>
  <c r="T22" i="14"/>
  <c r="Q22" i="14"/>
  <c r="P22" i="14"/>
  <c r="O22" i="14"/>
  <c r="N22" i="14"/>
  <c r="T21" i="14"/>
  <c r="Q21" i="14"/>
  <c r="P21" i="14"/>
  <c r="O21" i="14"/>
  <c r="N21" i="14"/>
  <c r="T20" i="14"/>
  <c r="Q20" i="14"/>
  <c r="P20" i="14"/>
  <c r="O20" i="14"/>
  <c r="N20" i="14"/>
  <c r="T19" i="14"/>
  <c r="Q19" i="14"/>
  <c r="P19" i="14"/>
  <c r="O19" i="14"/>
  <c r="N19" i="14"/>
  <c r="T18" i="14"/>
  <c r="Q18" i="14"/>
  <c r="P18" i="14"/>
  <c r="O18" i="14"/>
  <c r="N18" i="14"/>
  <c r="T17" i="14"/>
  <c r="Q17" i="14"/>
  <c r="P17" i="14"/>
  <c r="O17" i="14"/>
  <c r="N17" i="14"/>
  <c r="T16" i="14"/>
  <c r="Q16" i="14"/>
  <c r="P16" i="14"/>
  <c r="O16" i="14"/>
  <c r="N16" i="14"/>
  <c r="T15" i="14"/>
  <c r="Q15" i="14"/>
  <c r="P15" i="14"/>
  <c r="O15" i="14"/>
  <c r="N15" i="14"/>
  <c r="T14" i="14"/>
  <c r="Q14" i="14"/>
  <c r="P14" i="14"/>
  <c r="O14" i="14"/>
  <c r="N14" i="14"/>
  <c r="T13" i="14"/>
  <c r="Q13" i="14"/>
  <c r="P13" i="14"/>
  <c r="P42" i="14" s="1"/>
  <c r="O13" i="14"/>
  <c r="N13" i="14"/>
  <c r="T12" i="14"/>
  <c r="Q12" i="14"/>
  <c r="P12" i="14"/>
  <c r="O12" i="14"/>
  <c r="N12" i="14"/>
  <c r="Q10" i="14"/>
  <c r="P10" i="14"/>
  <c r="O10" i="14"/>
  <c r="A4" i="14"/>
  <c r="A3" i="14"/>
  <c r="A1" i="14"/>
  <c r="A1" i="4" s="1"/>
  <c r="F42" i="1"/>
  <c r="J27" i="1"/>
  <c r="I27" i="1"/>
  <c r="G27" i="1"/>
  <c r="F27" i="1"/>
  <c r="J25" i="1"/>
  <c r="I25" i="1"/>
  <c r="G25" i="1"/>
  <c r="F25" i="1"/>
  <c r="E22" i="1"/>
  <c r="I20" i="1"/>
  <c r="I19" i="1"/>
  <c r="D5" i="1"/>
  <c r="A4" i="1"/>
  <c r="A3" i="1"/>
  <c r="A1" i="1"/>
  <c r="J178" i="7"/>
  <c r="I127" i="7"/>
  <c r="I126" i="7"/>
  <c r="I109" i="7"/>
  <c r="I108" i="7"/>
  <c r="I91" i="7"/>
  <c r="I90" i="7"/>
  <c r="J78" i="7"/>
  <c r="J77" i="7"/>
  <c r="F55" i="7"/>
  <c r="E55" i="7"/>
  <c r="G48" i="7"/>
  <c r="E48" i="7"/>
  <c r="E47" i="7"/>
  <c r="E46" i="7"/>
  <c r="E45" i="7"/>
  <c r="E44" i="7"/>
  <c r="E31" i="7"/>
  <c r="A3" i="7"/>
  <c r="A2" i="7"/>
  <c r="A65" i="11"/>
  <c r="G50" i="7" s="1"/>
  <c r="A63" i="11"/>
  <c r="G49" i="7" s="1"/>
  <c r="A59" i="11"/>
  <c r="A57" i="11"/>
  <c r="G46" i="7" s="1"/>
  <c r="A55" i="11"/>
  <c r="G45" i="7" s="1"/>
  <c r="A53" i="11"/>
  <c r="G44" i="7" s="1"/>
  <c r="B47" i="11"/>
  <c r="U7" i="5" s="1"/>
  <c r="S11" i="5" s="1"/>
  <c r="B45" i="11"/>
  <c r="Q11" i="14" s="1"/>
  <c r="B41" i="11"/>
  <c r="G69" i="7" s="1"/>
  <c r="B35" i="11"/>
  <c r="G48" i="4" s="1"/>
  <c r="B33" i="11"/>
  <c r="F47" i="14" s="1"/>
  <c r="B29" i="11"/>
  <c r="C48" i="5" s="1"/>
  <c r="B27" i="11"/>
  <c r="C47" i="5" s="1"/>
  <c r="B25" i="11"/>
  <c r="B23" i="11"/>
  <c r="A47" i="5" s="1"/>
  <c r="B21" i="11"/>
  <c r="F51" i="4" s="1"/>
  <c r="B19" i="11"/>
  <c r="C51" i="4" s="1"/>
  <c r="B17" i="11"/>
  <c r="E32" i="7" s="1"/>
  <c r="D9" i="11"/>
  <c r="H4" i="5" s="1"/>
  <c r="B9" i="11"/>
  <c r="F4" i="5" s="1"/>
  <c r="K43" i="17"/>
  <c r="K42" i="17"/>
  <c r="K41" i="17"/>
  <c r="K40" i="17"/>
  <c r="K39" i="17"/>
  <c r="K38" i="17"/>
  <c r="K37" i="17"/>
  <c r="K36" i="17"/>
  <c r="K35" i="17"/>
  <c r="K34" i="17"/>
  <c r="K33" i="17" a="1"/>
  <c r="K33" i="17" s="1"/>
  <c r="K32" i="17" a="1"/>
  <c r="K32" i="17" s="1"/>
  <c r="K31" i="17" a="1"/>
  <c r="K31" i="17" s="1"/>
  <c r="K30" i="17" a="1"/>
  <c r="K30" i="17" s="1"/>
  <c r="K29" i="17" a="1"/>
  <c r="K29" i="17" s="1"/>
  <c r="K28" i="17" a="1"/>
  <c r="K28" i="17" s="1"/>
  <c r="K27" i="17" a="1"/>
  <c r="K27" i="17" s="1"/>
  <c r="K26" i="17" a="1"/>
  <c r="K26" i="17" s="1"/>
  <c r="K25" i="17" a="1"/>
  <c r="K25" i="17" s="1"/>
  <c r="K24" i="17" a="1"/>
  <c r="K24" i="17" s="1"/>
  <c r="K23" i="17" a="1"/>
  <c r="K23" i="17" s="1"/>
  <c r="K22" i="17" a="1"/>
  <c r="K22" i="17" s="1"/>
  <c r="K21" i="17" a="1"/>
  <c r="K21" i="17" s="1"/>
  <c r="K20" i="17" a="1"/>
  <c r="K20" i="17" s="1"/>
  <c r="K19" i="17" a="1"/>
  <c r="K19" i="17" s="1"/>
  <c r="K18" i="17" a="1"/>
  <c r="K18" i="17" s="1"/>
  <c r="K17" i="17" a="1"/>
  <c r="K17" i="17" s="1"/>
  <c r="K16" i="17" a="1"/>
  <c r="K16" i="17" s="1"/>
  <c r="K15" i="17" a="1"/>
  <c r="K15" i="17" s="1"/>
  <c r="P14" i="17"/>
  <c r="O14" i="17"/>
  <c r="K14" i="17" a="1"/>
  <c r="K14" i="17" s="1"/>
  <c r="J14" i="17"/>
  <c r="P13" i="17"/>
  <c r="O13" i="17"/>
  <c r="K13" i="17" a="1"/>
  <c r="K13" i="17" s="1"/>
  <c r="J13" i="17"/>
  <c r="P12" i="17"/>
  <c r="O12" i="17"/>
  <c r="K12" i="17" a="1"/>
  <c r="K12" i="17" s="1"/>
  <c r="J12" i="17"/>
  <c r="P11" i="17"/>
  <c r="O11" i="17"/>
  <c r="K11" i="17" a="1"/>
  <c r="K11" i="17" s="1"/>
  <c r="J11" i="17"/>
  <c r="P10" i="17"/>
  <c r="O10" i="17"/>
  <c r="K10" i="17" a="1"/>
  <c r="K10" i="17" s="1"/>
  <c r="J10" i="17"/>
  <c r="P9" i="17"/>
  <c r="O9" i="17"/>
  <c r="K9" i="17" a="1"/>
  <c r="K9" i="17" s="1"/>
  <c r="J9" i="17"/>
  <c r="P8" i="17"/>
  <c r="O8" i="17"/>
  <c r="K8" i="17" a="1"/>
  <c r="K8" i="17" s="1"/>
  <c r="J8" i="17"/>
  <c r="P7" i="17"/>
  <c r="O7" i="17"/>
  <c r="K7" i="17" a="1"/>
  <c r="K7" i="17" s="1"/>
  <c r="J7" i="17"/>
  <c r="P6" i="17"/>
  <c r="O6" i="17"/>
  <c r="K6" i="17" a="1"/>
  <c r="K6" i="17" s="1"/>
  <c r="J6" i="17"/>
  <c r="P5" i="17"/>
  <c r="I53" i="7" s="1"/>
  <c r="O5" i="17"/>
  <c r="D5" i="14" s="1"/>
  <c r="D5" i="4" s="1"/>
  <c r="K5" i="17" a="1"/>
  <c r="K5" i="17" s="1"/>
  <c r="J5" i="17"/>
  <c r="J219" i="7" s="1"/>
  <c r="P4" i="17"/>
  <c r="O4" i="17"/>
  <c r="K4" i="17" a="1"/>
  <c r="K4" i="17" s="1"/>
  <c r="J4" i="17"/>
  <c r="P3" i="17"/>
  <c r="O3" i="17"/>
  <c r="K3" i="17" a="1"/>
  <c r="K3" i="17" s="1"/>
  <c r="J3" i="17"/>
  <c r="P2" i="17"/>
  <c r="O2" i="17"/>
  <c r="K2" i="17" a="1"/>
  <c r="K2" i="17" s="1"/>
  <c r="J2" i="17"/>
  <c r="G146" i="7" l="1"/>
  <c r="E49" i="7"/>
  <c r="E51" i="7" s="1"/>
  <c r="M5" i="14"/>
  <c r="H5" i="4" s="1"/>
  <c r="Q42" i="14"/>
  <c r="A50" i="4"/>
  <c r="O42" i="14"/>
  <c r="O43" i="14" s="1"/>
  <c r="O41" i="5"/>
  <c r="A48" i="14"/>
  <c r="E33" i="7"/>
  <c r="J53" i="7"/>
  <c r="C49" i="14"/>
  <c r="B11" i="11"/>
  <c r="G159" i="7" s="1"/>
  <c r="B31" i="11" s="1"/>
  <c r="H40" i="1" s="1"/>
  <c r="B39" i="11"/>
  <c r="B49" i="11"/>
  <c r="E34" i="7"/>
  <c r="G47" i="7"/>
  <c r="F53" i="7"/>
  <c r="I169" i="7"/>
  <c r="F5" i="1"/>
  <c r="B42" i="1"/>
  <c r="O5" i="14"/>
  <c r="K5" i="4" s="1"/>
  <c r="C50" i="4"/>
  <c r="W6" i="5"/>
  <c r="P10" i="5"/>
  <c r="F45" i="5"/>
  <c r="B13" i="11"/>
  <c r="G160" i="7" s="1"/>
  <c r="E50" i="7"/>
  <c r="G53" i="7"/>
  <c r="I77" i="7"/>
  <c r="I178" i="7"/>
  <c r="H19" i="1"/>
  <c r="D22" i="1"/>
  <c r="B5" i="14"/>
  <c r="B5" i="4" s="1"/>
  <c r="P11" i="14"/>
  <c r="Q10" i="5"/>
  <c r="Q11" i="5" s="1"/>
  <c r="Q41" i="5" s="1"/>
  <c r="O42" i="5" s="1"/>
  <c r="U10" i="5" l="1"/>
  <c r="U9" i="5"/>
  <c r="U8" i="5"/>
  <c r="H20" i="1"/>
  <c r="I78" i="7"/>
  <c r="V3" i="5" s="1"/>
  <c r="O11" i="14"/>
  <c r="O10" i="5"/>
  <c r="U3" i="5"/>
  <c r="G57" i="7"/>
  <c r="G60" i="7"/>
  <c r="G162" i="7"/>
  <c r="G16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 Jindrak</author>
  </authors>
  <commentList>
    <comment ref="B3" authorId="0" shapeId="0" xr:uid="{00000000-0006-0000-0100-000001000000}">
      <text>
        <r>
          <rPr>
            <b/>
            <sz val="9"/>
            <color rgb="FF000000"/>
            <rFont val="Arial"/>
            <charset val="238"/>
          </rPr>
          <t xml:space="preserve">PLEASE USE THE DROP DOWN MENU!
</t>
        </r>
        <r>
          <rPr>
            <sz val="9"/>
            <color rgb="FF000000"/>
            <rFont val="Arial"/>
            <charset val="238"/>
          </rPr>
          <t xml:space="preserve">
</t>
        </r>
      </text>
    </comment>
    <comment ref="B5" authorId="0" shapeId="0" xr:uid="{00000000-0006-0000-0100-000002000000}">
      <text>
        <r>
          <rPr>
            <b/>
            <sz val="9"/>
            <color rgb="FF000000"/>
            <rFont val="Arial"/>
            <charset val="238"/>
          </rPr>
          <t xml:space="preserve">PLEASE USE THE DROP DOWN MENU!
</t>
        </r>
        <r>
          <rPr>
            <sz val="9"/>
            <color rgb="FF000000"/>
            <rFont val="Arial"/>
            <charset val="238"/>
          </rPr>
          <t xml:space="preserve">
</t>
        </r>
      </text>
    </comment>
    <comment ref="B7" authorId="0" shapeId="0" xr:uid="{00000000-0006-0000-0100-000003000000}">
      <text>
        <r>
          <rPr>
            <b/>
            <sz val="9"/>
            <color rgb="FF000000"/>
            <rFont val="Arial"/>
            <charset val="238"/>
          </rPr>
          <t>PLEASE USE THE DROP DOWN MENU!</t>
        </r>
        <r>
          <rPr>
            <sz val="9"/>
            <color rgb="FF000000"/>
            <rFont val="Arial"/>
            <charset val="238"/>
          </rPr>
          <t xml:space="preserve">
</t>
        </r>
      </text>
    </comment>
    <comment ref="B43" authorId="0" shapeId="0" xr:uid="{00000000-0006-0000-0100-000004000000}">
      <text>
        <r>
          <rPr>
            <b/>
            <sz val="9"/>
            <color rgb="FF000000"/>
            <rFont val="Arial"/>
            <charset val="238"/>
          </rPr>
          <t>PLEASE USE THE DROP DOWN MENU!</t>
        </r>
        <r>
          <rPr>
            <sz val="9"/>
            <color rgb="FF000000"/>
            <rFont val="Arial"/>
            <charset val="238"/>
          </rPr>
          <t xml:space="preserve">
</t>
        </r>
      </text>
    </comment>
    <comment ref="B49" authorId="0" shapeId="0" xr:uid="{00000000-0006-0000-0100-000005000000}">
      <text>
        <r>
          <rPr>
            <b/>
            <sz val="9"/>
            <rFont val="Tahoma"/>
            <charset val="134"/>
          </rPr>
          <t>Karl Jindrak:</t>
        </r>
        <r>
          <rPr>
            <sz val="9"/>
            <rFont val="Tahoma"/>
            <charset val="134"/>
          </rPr>
          <t xml:space="preserve">
Please enter only the amount without any curreny. For example: "110" and not "110Euro"</t>
        </r>
      </text>
    </comment>
    <comment ref="B57" authorId="0" shapeId="0" xr:uid="{00000000-0006-0000-0100-000006000000}">
      <text>
        <r>
          <rPr>
            <b/>
            <sz val="9"/>
            <rFont val="Arial"/>
            <charset val="238"/>
          </rPr>
          <t>PLEASE USE THE DROP DOWN MENU!</t>
        </r>
        <r>
          <rPr>
            <sz val="9"/>
            <rFont val="Arial"/>
            <charset val="238"/>
          </rPr>
          <t xml:space="preserve">
</t>
        </r>
      </text>
    </comment>
    <comment ref="B59" authorId="0" shapeId="0" xr:uid="{00000000-0006-0000-0100-000007000000}">
      <text>
        <r>
          <rPr>
            <b/>
            <sz val="9"/>
            <rFont val="Arial"/>
            <charset val="238"/>
          </rPr>
          <t>PLEASE USE THE DROP DOWN MENU!</t>
        </r>
        <r>
          <rPr>
            <sz val="9"/>
            <rFont val="Arial"/>
            <charset val="238"/>
          </rPr>
          <t xml:space="preserve">
</t>
        </r>
      </text>
    </comment>
    <comment ref="B61" authorId="0" shapeId="0" xr:uid="{00000000-0006-0000-0100-000008000000}">
      <text>
        <r>
          <rPr>
            <b/>
            <sz val="9"/>
            <rFont val="Arial"/>
            <charset val="238"/>
          </rPr>
          <t>PLEASE USE THE DROP DOWN MENU!</t>
        </r>
        <r>
          <rPr>
            <sz val="9"/>
            <rFont val="Arial"/>
            <charset val="238"/>
          </rPr>
          <t xml:space="preserve">
</t>
        </r>
      </text>
    </comment>
    <comment ref="B63" authorId="0" shapeId="0" xr:uid="{00000000-0006-0000-0100-000009000000}">
      <text>
        <r>
          <rPr>
            <b/>
            <sz val="9"/>
            <rFont val="Arial"/>
            <charset val="238"/>
          </rPr>
          <t>PLEASE USE THE DROP DOWN MENU!</t>
        </r>
        <r>
          <rPr>
            <sz val="9"/>
            <rFont val="Arial"/>
            <charset val="238"/>
          </rPr>
          <t xml:space="preserve">
</t>
        </r>
      </text>
    </comment>
    <comment ref="B65" authorId="0" shapeId="0" xr:uid="{00000000-0006-0000-0100-00000A000000}">
      <text>
        <r>
          <rPr>
            <b/>
            <sz val="9"/>
            <rFont val="Arial"/>
            <charset val="238"/>
          </rPr>
          <t>PLEASE USE THE DROP DOWN MENU!</t>
        </r>
        <r>
          <rPr>
            <sz val="9"/>
            <rFont val="Arial"/>
            <charset val="238"/>
          </rPr>
          <t xml:space="preserve">
</t>
        </r>
      </text>
    </comment>
    <comment ref="A83" authorId="0" shapeId="0" xr:uid="{00000000-0006-0000-0100-00000B000000}">
      <text>
        <r>
          <rPr>
            <b/>
            <sz val="9"/>
            <rFont val="Tahoma"/>
            <charset val="134"/>
          </rPr>
          <t>Karl Jindrak:</t>
        </r>
        <r>
          <rPr>
            <sz val="9"/>
            <rFont val="Tahoma"/>
            <charset val="134"/>
          </rPr>
          <t xml:space="preserve">
Please enter only the amount without any curreny. For example: "110" and not "110Euro"</t>
        </r>
      </text>
    </comment>
    <comment ref="B83" authorId="0" shapeId="0" xr:uid="{00000000-0006-0000-0100-00000C000000}">
      <text>
        <r>
          <rPr>
            <b/>
            <sz val="9"/>
            <rFont val="Tahoma"/>
            <charset val="134"/>
          </rPr>
          <t>Karl Jindrak:</t>
        </r>
        <r>
          <rPr>
            <sz val="9"/>
            <rFont val="Tahoma"/>
            <charset val="134"/>
          </rPr>
          <t xml:space="preserve">
Please enter only the amount without any curreny. For example: "110" and not "110Euro"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Christian Veronese</author>
    <author xml:space="preserve"> CV</author>
    <author>Christian Veronese</author>
  </authors>
  <commentList>
    <comment ref="E8" authorId="0" shapeId="0" xr:uid="{00000000-0006-0000-0200-000001000000}">
      <text>
        <r>
          <rPr>
            <b/>
            <sz val="8"/>
            <rFont val="Tahoma"/>
            <charset val="134"/>
          </rPr>
          <t>Enter the name and full addfress of the national association on 3 lines</t>
        </r>
        <r>
          <rPr>
            <sz val="8"/>
            <rFont val="Tahoma"/>
            <charset val="134"/>
          </rPr>
          <t xml:space="preserve">
</t>
        </r>
      </text>
    </comment>
    <comment ref="E16" authorId="0" shapeId="0" xr:uid="{00000000-0006-0000-0200-000002000000}">
      <text>
        <r>
          <rPr>
            <b/>
            <sz val="8"/>
            <rFont val="Tahoma"/>
            <charset val="134"/>
          </rPr>
          <t xml:space="preserve">Enter the name of the Pro Tour Director
</t>
        </r>
        <r>
          <rPr>
            <b/>
            <i/>
            <sz val="8"/>
            <color indexed="10"/>
            <rFont val="Tahoma"/>
            <charset val="134"/>
          </rPr>
          <t>(This person will be in direct contact with TMS)</t>
        </r>
        <r>
          <rPr>
            <sz val="8"/>
            <rFont val="Tahoma"/>
            <charset val="134"/>
          </rPr>
          <t xml:space="preserve">
</t>
        </r>
      </text>
    </comment>
    <comment ref="E36" authorId="0" shapeId="0" xr:uid="{00000000-0006-0000-0200-000003000000}">
      <text>
        <r>
          <rPr>
            <b/>
            <sz val="8"/>
            <rFont val="Tahoma"/>
            <charset val="134"/>
          </rPr>
          <t>Enter the name and full address of the venue on 3 lines</t>
        </r>
        <r>
          <rPr>
            <sz val="8"/>
            <rFont val="Tahoma"/>
            <charset val="134"/>
          </rPr>
          <t xml:space="preserve">
</t>
        </r>
      </text>
    </comment>
    <comment ref="G57" authorId="0" shapeId="0" xr:uid="{00000000-0006-0000-0200-000004000000}">
      <text>
        <r>
          <rPr>
            <b/>
            <sz val="8"/>
            <color rgb="FF000000"/>
            <rFont val="Tahoma"/>
            <charset val="134"/>
          </rPr>
          <t xml:space="preserve">Enter the date with  the format : 
</t>
        </r>
        <r>
          <rPr>
            <b/>
            <sz val="8"/>
            <color rgb="FF0000D4"/>
            <rFont val="Tahoma"/>
            <charset val="134"/>
          </rPr>
          <t>DD-MM-YY</t>
        </r>
      </text>
    </comment>
    <comment ref="F58" authorId="0" shapeId="0" xr:uid="{00000000-0006-0000-0200-000005000000}">
      <text>
        <r>
          <rPr>
            <b/>
            <sz val="8"/>
            <rFont val="Tahoma"/>
            <charset val="134"/>
          </rPr>
          <t xml:space="preserve">Enter the location of the draw :
</t>
        </r>
        <r>
          <rPr>
            <b/>
            <sz val="8"/>
            <color indexed="12"/>
            <rFont val="Tahoma"/>
            <charset val="134"/>
          </rPr>
          <t>name of the hotel with the room, venue or any other place</t>
        </r>
        <r>
          <rPr>
            <sz val="8"/>
            <rFont val="Tahoma"/>
            <charset val="134"/>
          </rPr>
          <t xml:space="preserve">
</t>
        </r>
      </text>
    </comment>
    <comment ref="G60" authorId="0" shapeId="0" xr:uid="{00000000-0006-0000-0200-000006000000}">
      <text>
        <r>
          <rPr>
            <b/>
            <sz val="8"/>
            <color rgb="FF000000"/>
            <rFont val="Tahoma"/>
            <charset val="134"/>
          </rPr>
          <t xml:space="preserve">Enter the date with  the format : 
</t>
        </r>
        <r>
          <rPr>
            <b/>
            <sz val="8"/>
            <color rgb="FF0000D4"/>
            <rFont val="Tahoma"/>
            <charset val="134"/>
          </rPr>
          <t>DD-MM-YY</t>
        </r>
      </text>
    </comment>
    <comment ref="F61" authorId="0" shapeId="0" xr:uid="{00000000-0006-0000-0200-000007000000}">
      <text>
        <r>
          <rPr>
            <b/>
            <sz val="8"/>
            <rFont val="Tahoma"/>
            <charset val="134"/>
          </rPr>
          <t xml:space="preserve">Enter the location of the draw :
</t>
        </r>
        <r>
          <rPr>
            <b/>
            <sz val="8"/>
            <color indexed="12"/>
            <rFont val="Tahoma"/>
            <charset val="134"/>
          </rPr>
          <t>name of the hotel with the room, venue or any other place</t>
        </r>
        <r>
          <rPr>
            <sz val="8"/>
            <rFont val="Tahoma"/>
            <charset val="134"/>
          </rPr>
          <t xml:space="preserve">
</t>
        </r>
      </text>
    </comment>
    <comment ref="G70" authorId="0" shapeId="0" xr:uid="{00000000-0006-0000-0200-000008000000}">
      <text>
        <r>
          <rPr>
            <b/>
            <sz val="8"/>
            <color rgb="FF000000"/>
            <rFont val="Tahoma"/>
            <charset val="134"/>
          </rPr>
          <t xml:space="preserve">Enter the percentage of applicable taxes
without the sign %
</t>
        </r>
        <r>
          <rPr>
            <b/>
            <sz val="8"/>
            <color rgb="FF0000D4"/>
            <rFont val="Tahoma"/>
            <charset val="134"/>
          </rPr>
          <t>ex: 22</t>
        </r>
        <r>
          <rPr>
            <sz val="8"/>
            <color rgb="FF000000"/>
            <rFont val="Tahoma"/>
            <charset val="134"/>
          </rPr>
          <t xml:space="preserve">
</t>
        </r>
      </text>
    </comment>
    <comment ref="E84" authorId="1" shapeId="0" xr:uid="{00000000-0006-0000-0200-000009000000}">
      <text>
        <r>
          <rPr>
            <b/>
            <sz val="8"/>
            <rFont val="Tahoma"/>
            <charset val="134"/>
          </rPr>
          <t xml:space="preserve"> Enter the name with stars, full address, phone, fax and email of the hotel
</t>
        </r>
        <r>
          <rPr>
            <b/>
            <sz val="8"/>
            <color indexed="48"/>
            <rFont val="Tahoma"/>
            <charset val="134"/>
          </rPr>
          <t>ex: Novotel ***</t>
        </r>
        <r>
          <rPr>
            <sz val="8"/>
            <rFont val="Tahoma"/>
            <charset val="134"/>
          </rPr>
          <t xml:space="preserve">
</t>
        </r>
      </text>
    </comment>
    <comment ref="H90" authorId="0" shapeId="0" xr:uid="{00000000-0006-0000-0200-00000A000000}">
      <text>
        <r>
          <rPr>
            <b/>
            <sz val="8"/>
            <rFont val="Tahoma"/>
            <charset val="134"/>
          </rPr>
          <t xml:space="preserve"> Enter the price without coma and 00
</t>
        </r>
        <r>
          <rPr>
            <b/>
            <sz val="8"/>
            <color indexed="12"/>
            <rFont val="Tahoma"/>
            <charset val="134"/>
          </rPr>
          <t>ex. 155</t>
        </r>
        <r>
          <rPr>
            <sz val="8"/>
            <rFont val="Tahoma"/>
            <charset val="134"/>
          </rPr>
          <t xml:space="preserve">
</t>
        </r>
      </text>
    </comment>
    <comment ref="H91" authorId="0" shapeId="0" xr:uid="{00000000-0006-0000-0200-00000B000000}">
      <text>
        <r>
          <rPr>
            <b/>
            <sz val="8"/>
            <rFont val="Tahoma"/>
            <charset val="134"/>
          </rPr>
          <t xml:space="preserve">  Enter the price without coma and 00
</t>
        </r>
        <r>
          <rPr>
            <b/>
            <sz val="8"/>
            <color indexed="12"/>
            <rFont val="Tahoma"/>
            <charset val="134"/>
          </rPr>
          <t>ex. 155</t>
        </r>
        <r>
          <rPr>
            <sz val="8"/>
            <rFont val="Tahoma"/>
            <charset val="134"/>
          </rPr>
          <t xml:space="preserve">
</t>
        </r>
      </text>
    </comment>
    <comment ref="H108" authorId="0" shapeId="0" xr:uid="{00000000-0006-0000-0200-00000C000000}">
      <text>
        <r>
          <rPr>
            <b/>
            <sz val="8"/>
            <rFont val="Tahoma"/>
            <charset val="134"/>
          </rPr>
          <t xml:space="preserve"> Enter the price without coma and 00
</t>
        </r>
        <r>
          <rPr>
            <b/>
            <sz val="8"/>
            <color indexed="12"/>
            <rFont val="Tahoma"/>
            <charset val="134"/>
          </rPr>
          <t>ex. 155</t>
        </r>
        <r>
          <rPr>
            <sz val="8"/>
            <rFont val="Tahoma"/>
            <charset val="134"/>
          </rPr>
          <t xml:space="preserve">
</t>
        </r>
      </text>
    </comment>
    <comment ref="H109" authorId="0" shapeId="0" xr:uid="{00000000-0006-0000-0200-00000D000000}">
      <text>
        <r>
          <rPr>
            <b/>
            <sz val="8"/>
            <rFont val="Tahoma"/>
            <charset val="134"/>
          </rPr>
          <t xml:space="preserve">  Enter the price without coma and 00
</t>
        </r>
        <r>
          <rPr>
            <b/>
            <sz val="8"/>
            <color indexed="12"/>
            <rFont val="Tahoma"/>
            <charset val="134"/>
          </rPr>
          <t>ex. 155</t>
        </r>
        <r>
          <rPr>
            <sz val="8"/>
            <rFont val="Tahoma"/>
            <charset val="134"/>
          </rPr>
          <t xml:space="preserve">
</t>
        </r>
      </text>
    </comment>
    <comment ref="H126" authorId="0" shapeId="0" xr:uid="{00000000-0006-0000-0200-00000E000000}">
      <text>
        <r>
          <rPr>
            <b/>
            <sz val="8"/>
            <rFont val="Tahoma"/>
            <charset val="134"/>
          </rPr>
          <t xml:space="preserve"> Enter the price without coma and 00
</t>
        </r>
        <r>
          <rPr>
            <b/>
            <sz val="8"/>
            <color indexed="12"/>
            <rFont val="Tahoma"/>
            <charset val="134"/>
          </rPr>
          <t>ex. 155</t>
        </r>
        <r>
          <rPr>
            <sz val="8"/>
            <rFont val="Tahoma"/>
            <charset val="134"/>
          </rPr>
          <t xml:space="preserve">
</t>
        </r>
      </text>
    </comment>
    <comment ref="H127" authorId="0" shapeId="0" xr:uid="{00000000-0006-0000-0200-00000F000000}">
      <text>
        <r>
          <rPr>
            <b/>
            <sz val="8"/>
            <rFont val="Tahoma"/>
            <charset val="134"/>
          </rPr>
          <t xml:space="preserve">  Enter the price without coma and 00
</t>
        </r>
        <r>
          <rPr>
            <b/>
            <sz val="8"/>
            <color indexed="12"/>
            <rFont val="Tahoma"/>
            <charset val="134"/>
          </rPr>
          <t>ex. 155</t>
        </r>
        <r>
          <rPr>
            <sz val="8"/>
            <rFont val="Tahoma"/>
            <charset val="134"/>
          </rPr>
          <t xml:space="preserve">
</t>
        </r>
      </text>
    </comment>
    <comment ref="F138" authorId="0" shapeId="0" xr:uid="{00000000-0006-0000-0200-000010000000}">
      <text>
        <r>
          <rPr>
            <b/>
            <sz val="8"/>
            <color rgb="FF000000"/>
            <rFont val="Tahoma"/>
            <charset val="134"/>
          </rPr>
          <t xml:space="preserve"> Enter the name of the airport</t>
        </r>
        <r>
          <rPr>
            <sz val="8"/>
            <color rgb="FF000000"/>
            <rFont val="Tahoma"/>
            <charset val="134"/>
          </rPr>
          <t xml:space="preserve">
</t>
        </r>
      </text>
    </comment>
    <comment ref="F140" authorId="0" shapeId="0" xr:uid="{00000000-0006-0000-0200-000011000000}">
      <text>
        <r>
          <rPr>
            <b/>
            <sz val="8"/>
            <color rgb="FF000000"/>
            <rFont val="Tahoma"/>
            <charset val="134"/>
          </rPr>
          <t xml:space="preserve"> Enter the name of the railway station</t>
        </r>
        <r>
          <rPr>
            <sz val="8"/>
            <color rgb="FF000000"/>
            <rFont val="Tahoma"/>
            <charset val="134"/>
          </rPr>
          <t xml:space="preserve">
</t>
        </r>
      </text>
    </comment>
    <comment ref="G146" authorId="0" shapeId="0" xr:uid="{00000000-0006-0000-0200-000012000000}">
      <text>
        <r>
          <rPr>
            <b/>
            <sz val="8"/>
            <rFont val="Tahoma"/>
            <charset val="134"/>
          </rPr>
          <t>The ROOM CANCELLATION DEADLINE is fixed to one week before the event starts!</t>
        </r>
      </text>
    </comment>
    <comment ref="E155" authorId="2" shapeId="0" xr:uid="{00000000-0006-0000-0200-000013000000}">
      <text>
        <r>
          <rPr>
            <b/>
            <sz val="9"/>
            <color rgb="FF000000"/>
            <rFont val="Tahoma"/>
            <charset val="134"/>
          </rPr>
          <t xml:space="preserve">Enter the date with  the format : 
</t>
        </r>
        <r>
          <rPr>
            <b/>
            <sz val="9"/>
            <color rgb="FF0000D4"/>
            <rFont val="Tahoma"/>
            <charset val="134"/>
          </rPr>
          <t>DD-MM-YY</t>
        </r>
        <r>
          <rPr>
            <sz val="9"/>
            <color rgb="FF000000"/>
            <rFont val="Tahoma"/>
            <charset val="134"/>
          </rPr>
          <t xml:space="preserve">
</t>
        </r>
      </text>
    </comment>
    <comment ref="E156" authorId="2" shapeId="0" xr:uid="{00000000-0006-0000-0200-000014000000}">
      <text>
        <r>
          <rPr>
            <b/>
            <sz val="9"/>
            <rFont val="Tahoma"/>
            <charset val="134"/>
          </rPr>
          <t xml:space="preserve">Enter the date with  the format : </t>
        </r>
        <r>
          <rPr>
            <b/>
            <sz val="9"/>
            <color indexed="12"/>
            <rFont val="Tahoma"/>
            <charset val="134"/>
          </rPr>
          <t xml:space="preserve">
DD-MM-YY</t>
        </r>
        <r>
          <rPr>
            <sz val="9"/>
            <rFont val="Tahoma"/>
            <charset val="134"/>
          </rPr>
          <t xml:space="preserve">
</t>
        </r>
      </text>
    </comment>
    <comment ref="F157" authorId="0" shapeId="0" xr:uid="{00000000-0006-0000-0200-000015000000}">
      <text>
        <r>
          <rPr>
            <b/>
            <sz val="8"/>
            <rFont val="Tahoma"/>
            <charset val="134"/>
          </rPr>
          <t xml:space="preserve">Enter the location for the accreditation :
</t>
        </r>
        <r>
          <rPr>
            <b/>
            <sz val="8"/>
            <color indexed="12"/>
            <rFont val="Tahoma"/>
            <charset val="134"/>
          </rPr>
          <t>name of the hotel with the room, venue or any other place</t>
        </r>
        <r>
          <rPr>
            <sz val="8"/>
            <rFont val="Tahoma"/>
            <charset val="134"/>
          </rPr>
          <t xml:space="preserve">
</t>
        </r>
      </text>
    </comment>
    <comment ref="G163" authorId="0" shapeId="0" xr:uid="{00000000-0006-0000-0200-000016000000}">
      <text>
        <r>
          <rPr>
            <b/>
            <sz val="8"/>
            <rFont val="Tahoma"/>
            <charset val="134"/>
          </rPr>
          <t xml:space="preserve">Enter the date with  the format : 
</t>
        </r>
        <r>
          <rPr>
            <b/>
            <sz val="8"/>
            <color indexed="12"/>
            <rFont val="Tahoma"/>
            <charset val="134"/>
          </rPr>
          <t>DD-MM-YY</t>
        </r>
        <r>
          <rPr>
            <sz val="8"/>
            <rFont val="Tahoma"/>
            <charset val="134"/>
          </rPr>
          <t xml:space="preserve">
</t>
        </r>
      </text>
    </comment>
    <comment ref="G164" authorId="0" shapeId="0" xr:uid="{00000000-0006-0000-0200-000017000000}">
      <text>
        <r>
          <rPr>
            <b/>
            <sz val="8"/>
            <rFont val="Tahoma"/>
            <charset val="134"/>
          </rPr>
          <t xml:space="preserve">Enter the date with  the format : 
</t>
        </r>
        <r>
          <rPr>
            <b/>
            <sz val="8"/>
            <color indexed="12"/>
            <rFont val="Tahoma"/>
            <charset val="134"/>
          </rPr>
          <t>DD-MM-YY</t>
        </r>
        <r>
          <rPr>
            <sz val="8"/>
            <rFont val="Tahoma"/>
            <charset val="134"/>
          </rPr>
          <t xml:space="preserve">
</t>
        </r>
      </text>
    </comment>
    <comment ref="E182" authorId="0" shapeId="0" xr:uid="{00000000-0006-0000-0200-000018000000}">
      <text>
        <r>
          <rPr>
            <b/>
            <sz val="8"/>
            <rFont val="Tahoma"/>
            <charset val="134"/>
          </rPr>
          <t xml:space="preserve"> Enter the information relating to your bank account for the bank transfert (6 lines)</t>
        </r>
      </text>
    </comment>
    <comment ref="E183" authorId="0" shapeId="0" xr:uid="{00000000-0006-0000-0200-000019000000}">
      <text>
        <r>
          <rPr>
            <b/>
            <sz val="8"/>
            <rFont val="Tahoma"/>
            <charset val="134"/>
          </rPr>
          <t xml:space="preserve"> Enter the information relating to your bank account for the bank transfert (6 lines)</t>
        </r>
      </text>
    </comment>
  </commentList>
</comments>
</file>

<file path=xl/sharedStrings.xml><?xml version="1.0" encoding="utf-8"?>
<sst xmlns="http://schemas.openxmlformats.org/spreadsheetml/2006/main" count="1119" uniqueCount="667">
  <si>
    <t>Start</t>
  </si>
  <si>
    <t>End</t>
  </si>
  <si>
    <t>Prize Money</t>
  </si>
  <si>
    <t>Event</t>
  </si>
  <si>
    <t>Tier</t>
  </si>
  <si>
    <t>U21</t>
  </si>
  <si>
    <t>XD</t>
  </si>
  <si>
    <t>Qual.days</t>
  </si>
  <si>
    <t>Qual.System</t>
  </si>
  <si>
    <t>CUSTOM Formula</t>
  </si>
  <si>
    <t>Events per tier (after selecting in B5)</t>
  </si>
  <si>
    <t>Event Type</t>
  </si>
  <si>
    <t>Qual ends</t>
  </si>
  <si>
    <t>MD starts</t>
  </si>
  <si>
    <t>Knock out</t>
  </si>
  <si>
    <t>Groups</t>
  </si>
  <si>
    <t>Stockholm (SWE) - WORLD TOUR</t>
  </si>
  <si>
    <t>World Tour</t>
  </si>
  <si>
    <t>no</t>
  </si>
  <si>
    <t>confirmed event</t>
  </si>
  <si>
    <t>First Stage:  2 Days</t>
  </si>
  <si>
    <t>Knock-Out</t>
  </si>
  <si>
    <t>*prize money over US$1,500 will be paid by bank transfer</t>
  </si>
  <si>
    <t>World Tour Platinum</t>
  </si>
  <si>
    <t>ITTF World Tour</t>
  </si>
  <si>
    <t>No U21</t>
  </si>
  <si>
    <t>Budapest (HUN) - WORLD TOUR</t>
  </si>
  <si>
    <t>paid in cash</t>
  </si>
  <si>
    <t>ITTF World Tour Grand Finals</t>
  </si>
  <si>
    <t>2 Days</t>
  </si>
  <si>
    <t>3 Days</t>
  </si>
  <si>
    <t>Doha (QAT) - WORLD TOUR PLATINUM</t>
  </si>
  <si>
    <t>paid by bank transfer</t>
  </si>
  <si>
    <t>Shenzhen (CHN) - WORLD TOUR PLATINUM</t>
  </si>
  <si>
    <t>WTGF</t>
  </si>
  <si>
    <t>Hong Kong (HKG) - WORLD TOUR</t>
  </si>
  <si>
    <t>Sapporo (JPN) - WORLD TOUR PLATINUM</t>
  </si>
  <si>
    <t>First Stage:  3 Days</t>
  </si>
  <si>
    <t>City (KOR) - WORLD TOUR</t>
  </si>
  <si>
    <t>Geelong (AUS) - WORLD TOUR PLATINUM</t>
  </si>
  <si>
    <t>Panagyuristhe (BUL) - WORLD TOUR</t>
  </si>
  <si>
    <t>Olomouc (CZE) - WORLD TOUR</t>
  </si>
  <si>
    <t>Bremen (GER) - WORLD TOUR PLATINUM</t>
  </si>
  <si>
    <t>mo</t>
  </si>
  <si>
    <t>Linz (AUT) - WORLD TOUR PLATINUM</t>
  </si>
  <si>
    <t>WORLD TOUR GRAND FINALS</t>
  </si>
  <si>
    <t>PLEASE FILL IN ONLY THE COLOURED CELLS FIRST AND USE THE DROP DOWN MENUS</t>
  </si>
  <si>
    <t>Event Names:</t>
  </si>
  <si>
    <t>Event:</t>
  </si>
  <si>
    <t>Tier:</t>
  </si>
  <si>
    <t>Accreditation fee</t>
  </si>
  <si>
    <t>Participation fee</t>
  </si>
  <si>
    <t>mandatory event</t>
  </si>
  <si>
    <t>Events</t>
  </si>
  <si>
    <t>Karl JINDRAK</t>
  </si>
  <si>
    <t>0043 699 124 17 193</t>
  </si>
  <si>
    <t>no Fax</t>
  </si>
  <si>
    <t>kjindrak@ittf.com</t>
  </si>
  <si>
    <t>Country (Open) and Place:</t>
  </si>
  <si>
    <t>Euro €</t>
  </si>
  <si>
    <t>US $</t>
  </si>
  <si>
    <t>Tiers:</t>
  </si>
  <si>
    <t>optional event</t>
  </si>
  <si>
    <t>Men's Singles (MS)</t>
  </si>
  <si>
    <t>Didier LEROY</t>
  </si>
  <si>
    <t>0032 477 68 15 91</t>
  </si>
  <si>
    <t>dleroy@ittf.com</t>
  </si>
  <si>
    <t>Date of the event</t>
  </si>
  <si>
    <t>to</t>
  </si>
  <si>
    <t>Women's Singles (WS)</t>
  </si>
  <si>
    <t>Raul CALIN</t>
  </si>
  <si>
    <t>0034 616 08 11 20</t>
  </si>
  <si>
    <t>rcalin@ittf.com</t>
  </si>
  <si>
    <t>Entry Deadline:</t>
  </si>
  <si>
    <t>Men's Doubles (MD)</t>
  </si>
  <si>
    <t>Mohamed DAWLATLY</t>
  </si>
  <si>
    <t>0020 11 11 11 72 75</t>
  </si>
  <si>
    <t>mdawlatly@ittf.com</t>
  </si>
  <si>
    <t>Doubles Deadline:</t>
  </si>
  <si>
    <t>Women's Doubles (WD)</t>
  </si>
  <si>
    <t>Vicky ELEFTHERIADE</t>
  </si>
  <si>
    <t>00357 99 764474</t>
  </si>
  <si>
    <t>vicky@ittf.com</t>
  </si>
  <si>
    <t>Competition Manager</t>
  </si>
  <si>
    <t>Zena SIM</t>
  </si>
  <si>
    <t>U21 Men's Singles (U21 MS)</t>
  </si>
  <si>
    <t>Freddy ALMENDARIZ</t>
  </si>
  <si>
    <t>00593 98 86 69 084</t>
  </si>
  <si>
    <t>freddyav16@gmail.com</t>
  </si>
  <si>
    <t>CM tel</t>
  </si>
  <si>
    <t>U21 Women's Singles (U21 WS)</t>
  </si>
  <si>
    <t>Mounir BESSAH</t>
  </si>
  <si>
    <t>00974 55 44 76 88</t>
  </si>
  <si>
    <t>mbessah@ittf.com</t>
  </si>
  <si>
    <t>CM fax</t>
  </si>
  <si>
    <t>Mixed Doubles (XD)</t>
  </si>
  <si>
    <t>Dimosthenis MESSINIS</t>
  </si>
  <si>
    <t>0030 6970 2361 16</t>
  </si>
  <si>
    <t>dmessinis@ittf.com</t>
  </si>
  <si>
    <t>CM email</t>
  </si>
  <si>
    <t>----</t>
  </si>
  <si>
    <t>0065 6473 8022</t>
  </si>
  <si>
    <t>zena@ittf.com</t>
  </si>
  <si>
    <t>OC name</t>
  </si>
  <si>
    <t>Alen IVANCIN</t>
  </si>
  <si>
    <t>00385 992 065 844</t>
  </si>
  <si>
    <t>aivancin@gmail.com</t>
  </si>
  <si>
    <t>OC tel</t>
  </si>
  <si>
    <t>Zoltan BENCSIK</t>
  </si>
  <si>
    <t>0036 703 372 566</t>
  </si>
  <si>
    <t>zbencsik@ittf.com</t>
  </si>
  <si>
    <t>OC fax</t>
  </si>
  <si>
    <t>Ganeshan NEELAKANTAIYER</t>
  </si>
  <si>
    <t>0091 989 597 12 99</t>
  </si>
  <si>
    <t>ganeshaniob@gmail.com</t>
  </si>
  <si>
    <t>OC email</t>
  </si>
  <si>
    <t>Jens LANG</t>
  </si>
  <si>
    <t>0061 488 088 494</t>
  </si>
  <si>
    <t>jens@tabletennis.org.au</t>
  </si>
  <si>
    <t>Preliminary Deadline:</t>
  </si>
  <si>
    <t>Andres LAROZZA</t>
  </si>
  <si>
    <t>0034 651 148 211</t>
  </si>
  <si>
    <t>anlarro@gmail.com</t>
  </si>
  <si>
    <t>Accommodation forms:</t>
  </si>
  <si>
    <t>Adham ASHOUR</t>
  </si>
  <si>
    <t>0020 100 570 20 20</t>
  </si>
  <si>
    <t>adham-ashour@hotmail.com</t>
  </si>
  <si>
    <t>Travelling details:</t>
  </si>
  <si>
    <t>Total number of players:</t>
  </si>
  <si>
    <t xml:space="preserve">Deadline of cancellations: </t>
  </si>
  <si>
    <t>Total Prize money for this event:</t>
  </si>
  <si>
    <t>Currency used from the OC:</t>
  </si>
  <si>
    <t>Participation fee (US $, Euro, or any other)</t>
  </si>
  <si>
    <t>Accreditation/Entry fee for players:</t>
  </si>
  <si>
    <t>UPDATE MANUALLY FOR PLATINUM</t>
  </si>
  <si>
    <t>Accreditaion fee for Coaches and Medical staff</t>
  </si>
  <si>
    <t>Events played at this tournament:</t>
  </si>
  <si>
    <r>
      <rPr>
        <sz val="10"/>
        <color theme="0"/>
        <rFont val="Verdana"/>
        <charset val="238"/>
      </rPr>
      <t>Platinum (</t>
    </r>
    <r>
      <rPr>
        <b/>
        <sz val="10"/>
        <color theme="0"/>
        <rFont val="Verdana"/>
        <charset val="238"/>
      </rPr>
      <t>MS/WS - MD/WD</t>
    </r>
    <r>
      <rPr>
        <sz val="10"/>
        <color theme="0"/>
        <rFont val="Verdana"/>
        <charset val="238"/>
      </rPr>
      <t xml:space="preserve"> - opt. U21MS/U21WS)                             Regular (</t>
    </r>
    <r>
      <rPr>
        <b/>
        <sz val="10"/>
        <color theme="0"/>
        <rFont val="Verdana"/>
        <charset val="238"/>
      </rPr>
      <t xml:space="preserve">MS/WS - MD/WD - </t>
    </r>
    <r>
      <rPr>
        <sz val="10"/>
        <color theme="0"/>
        <rFont val="Verdana"/>
        <charset val="238"/>
      </rPr>
      <t>opt. U21MS/U21WS)                       WTGF</t>
    </r>
    <r>
      <rPr>
        <b/>
        <sz val="10"/>
        <color theme="0"/>
        <rFont val="Verdana"/>
        <charset val="238"/>
      </rPr>
      <t xml:space="preserve"> (MS/WS - MD/WD - U21MS/U21WS)</t>
    </r>
    <r>
      <rPr>
        <sz val="10"/>
        <color theme="0"/>
        <rFont val="Verdana"/>
        <charset val="238"/>
      </rPr>
      <t xml:space="preserve">  </t>
    </r>
  </si>
  <si>
    <t>PLEASE COPY PASTE THE ACTUAL HEADER OVER THIS FRAME</t>
  </si>
  <si>
    <t>PROSPECTUS</t>
  </si>
  <si>
    <t>ORGANIZER</t>
  </si>
  <si>
    <t>Chinese Table Tennis Association</t>
  </si>
  <si>
    <t>Tel</t>
  </si>
  <si>
    <t>Fax</t>
  </si>
  <si>
    <t>E-mail</t>
  </si>
  <si>
    <t>ctta@vip.163.com</t>
  </si>
  <si>
    <t>Website</t>
  </si>
  <si>
    <t>tabletennis.sport.org.cn</t>
  </si>
  <si>
    <t>2A</t>
  </si>
  <si>
    <t>WORLD TOUR DIRECTOR</t>
  </si>
  <si>
    <t>Name</t>
  </si>
  <si>
    <t>Li Mi</t>
  </si>
  <si>
    <t>13911999689@139.com</t>
  </si>
  <si>
    <t>2B</t>
  </si>
  <si>
    <t>MEDIA &amp; PRESS OFFICER</t>
  </si>
  <si>
    <t>Liang Xiaoying</t>
  </si>
  <si>
    <t>liangxiaoying@kaisagroup.com</t>
  </si>
  <si>
    <t>2C</t>
  </si>
  <si>
    <t>REFEREE</t>
  </si>
  <si>
    <t>Zhang Yingqiu</t>
  </si>
  <si>
    <t>13810190222@163.com</t>
  </si>
  <si>
    <t>ITTF COMPETITION MANAGER</t>
  </si>
  <si>
    <t>VENUE</t>
  </si>
  <si>
    <t>Shenzhen Bao'an District Sports Center Gymnasium</t>
  </si>
  <si>
    <t>0755-27869383</t>
  </si>
  <si>
    <t>859454163@qq.com</t>
  </si>
  <si>
    <t>EVENTS</t>
  </si>
  <si>
    <t>For U21 there is only Main Draw but played during the qualification days, as indicated under point (6) Schedule.</t>
  </si>
  <si>
    <t>SCHEDULE</t>
  </si>
  <si>
    <t>First Stage dates:</t>
  </si>
  <si>
    <t>Main Draw dates:</t>
  </si>
  <si>
    <t>SYSTEM OF PLAY</t>
  </si>
  <si>
    <t>DRAW for Seeded Players/Pairs</t>
  </si>
  <si>
    <t>Will take place on the</t>
  </si>
  <si>
    <t>at</t>
  </si>
  <si>
    <t>hrs</t>
  </si>
  <si>
    <t>Shenzhen Bao'an  District Sports Center Gymnasium</t>
  </si>
  <si>
    <t>DRAW for First Stage</t>
  </si>
  <si>
    <t>EQUIPMENT</t>
  </si>
  <si>
    <t>Nb.Tables</t>
  </si>
  <si>
    <t>Double Fish Volant King</t>
  </si>
  <si>
    <t>blue</t>
  </si>
  <si>
    <t>Net</t>
  </si>
  <si>
    <t>Double Fish Volant</t>
  </si>
  <si>
    <t>Nb. Practice tables</t>
  </si>
  <si>
    <t>Double Fish 233</t>
  </si>
  <si>
    <t>Balls</t>
  </si>
  <si>
    <t>DHS D40+***</t>
  </si>
  <si>
    <t>white</t>
  </si>
  <si>
    <t>Floor</t>
  </si>
  <si>
    <t>Trioflor-SU5.0 (Red)</t>
  </si>
  <si>
    <t>Red</t>
  </si>
  <si>
    <t>PRIZE MONEY</t>
  </si>
  <si>
    <t>Total prize money in US$</t>
  </si>
  <si>
    <t>Applicable taxes</t>
  </si>
  <si>
    <t>as per the national laws</t>
  </si>
  <si>
    <t>HOSPITALITY</t>
  </si>
  <si>
    <t>Option 1</t>
  </si>
  <si>
    <r>
      <rPr>
        <b/>
        <sz val="11"/>
        <rFont val="Myriad Pro"/>
        <charset val="134"/>
      </rPr>
      <t xml:space="preserve">Accreditation fee payment </t>
    </r>
    <r>
      <rPr>
        <b/>
        <sz val="11"/>
        <color rgb="FFFF0000"/>
        <rFont val="Myriad Pro"/>
        <charset val="134"/>
      </rPr>
      <t>without</t>
    </r>
    <r>
      <rPr>
        <b/>
        <sz val="11"/>
        <rFont val="Myriad Pro"/>
        <charset val="134"/>
      </rPr>
      <t xml:space="preserve"> hospitality</t>
    </r>
  </si>
  <si>
    <r>
      <rPr>
        <sz val="11"/>
        <rFont val="Myriad Pro"/>
        <charset val="134"/>
      </rPr>
      <t xml:space="preserve">In case the participants choose Option 1 the Organizers will </t>
    </r>
    <r>
      <rPr>
        <b/>
        <sz val="11"/>
        <color rgb="FFFF0000"/>
        <rFont val="Myriad Pro"/>
        <charset val="134"/>
      </rPr>
      <t>not</t>
    </r>
    <r>
      <rPr>
        <sz val="11"/>
        <rFont val="Myriad Pro"/>
        <charset val="134"/>
      </rPr>
      <t xml:space="preserve"> offer an official hospitality package.</t>
    </r>
  </si>
  <si>
    <t>The participants have to look after their own accommodation, tranportation and meals.</t>
  </si>
  <si>
    <t>The participants will only pay the accreditation fee.</t>
  </si>
  <si>
    <r>
      <rPr>
        <sz val="11"/>
        <rFont val="Myriad Pro"/>
        <charset val="134"/>
      </rPr>
      <t xml:space="preserve">Accreditation fee for the </t>
    </r>
    <r>
      <rPr>
        <b/>
        <sz val="11"/>
        <rFont val="Myriad Pro"/>
        <charset val="134"/>
      </rPr>
      <t>players</t>
    </r>
    <r>
      <rPr>
        <sz val="11"/>
        <rFont val="Myriad Pro"/>
        <charset val="134"/>
      </rPr>
      <t xml:space="preserve"> is fixed to (according to the currency)</t>
    </r>
  </si>
  <si>
    <r>
      <rPr>
        <sz val="11"/>
        <rFont val="Myriad Pro"/>
        <charset val="134"/>
      </rPr>
      <t xml:space="preserve">Accreditation fee for the </t>
    </r>
    <r>
      <rPr>
        <b/>
        <sz val="11"/>
        <rFont val="Myriad Pro"/>
        <charset val="134"/>
      </rPr>
      <t>coaches and medical staff</t>
    </r>
    <r>
      <rPr>
        <sz val="11"/>
        <rFont val="Myriad Pro"/>
        <charset val="134"/>
      </rPr>
      <t xml:space="preserve"> is fixed to (according to the currency)</t>
    </r>
  </si>
  <si>
    <t>Additional information</t>
  </si>
  <si>
    <t>Option 2</t>
  </si>
  <si>
    <t>Address</t>
  </si>
  <si>
    <t>No.8 BaoXing road, Bao'an district, Shenzhen.</t>
  </si>
  <si>
    <t>Tel.</t>
  </si>
  <si>
    <r>
      <rPr>
        <b/>
        <sz val="11"/>
        <rFont val="Myriad Pro"/>
        <charset val="134"/>
      </rPr>
      <t xml:space="preserve"> 0755-23238888 </t>
    </r>
    <r>
      <rPr>
        <b/>
        <sz val="11"/>
        <rFont val="宋体"/>
        <charset val="134"/>
      </rPr>
      <t>　</t>
    </r>
  </si>
  <si>
    <t>Fax.</t>
  </si>
  <si>
    <r>
      <rPr>
        <b/>
        <sz val="11"/>
        <rFont val="Myriad Pro"/>
        <charset val="134"/>
      </rPr>
      <t xml:space="preserve"> 0755-23238903</t>
    </r>
    <r>
      <rPr>
        <b/>
        <sz val="11"/>
        <rFont val="宋体"/>
        <charset val="134"/>
      </rPr>
      <t>　</t>
    </r>
  </si>
  <si>
    <t>www.Marriott.com</t>
  </si>
  <si>
    <t>Single room per person per day</t>
  </si>
  <si>
    <t>Double room per person per day</t>
  </si>
  <si>
    <r>
      <rPr>
        <sz val="11"/>
        <rFont val="Myriad Pro"/>
        <charset val="134"/>
      </rPr>
      <t xml:space="preserve">The official hospitality package includes </t>
    </r>
    <r>
      <rPr>
        <b/>
        <sz val="11"/>
        <color rgb="FFFF0000"/>
        <rFont val="Myriad Pro"/>
        <charset val="134"/>
      </rPr>
      <t>(</t>
    </r>
    <r>
      <rPr>
        <b/>
        <i/>
        <sz val="11"/>
        <color rgb="FFFF0000"/>
        <rFont val="Myriad Pro"/>
        <charset val="134"/>
      </rPr>
      <t>3 nights minimum)</t>
    </r>
  </si>
  <si>
    <t xml:space="preserve">   Accommodation (full board) in the selected hotel</t>
  </si>
  <si>
    <t xml:space="preserve">   Free transportation from/to the airport, railway station/hotel/venue</t>
  </si>
  <si>
    <t xml:space="preserve">   Entry fee</t>
  </si>
  <si>
    <t>Option 3</t>
  </si>
  <si>
    <t>Avant Garde Hotel</t>
  </si>
  <si>
    <t>No.1069 Baoyuan Road, Bao'an district, Shenzhen.</t>
  </si>
  <si>
    <t xml:space="preserve">0755-23118888 </t>
  </si>
  <si>
    <t>0755-23118888-8333</t>
  </si>
  <si>
    <t>www.qiananhotel.com</t>
  </si>
  <si>
    <t>Option 4</t>
  </si>
  <si>
    <t>TRANSPORTATION</t>
  </si>
  <si>
    <t>to the selected hotel and the venue and back.</t>
  </si>
  <si>
    <t xml:space="preserve">Free transportation will only be arranged when booking the full official hospitality package (OHP) </t>
  </si>
  <si>
    <t>and if you send back your travel form in time. Please check the deadline in the item 15.</t>
  </si>
  <si>
    <t>ROOM CANCELLATION</t>
  </si>
  <si>
    <t>For room cancellation after</t>
  </si>
  <si>
    <t>* The entering association will be charged with one night costs of the official hospitality package                                                                     
(Option 2; Single room); this is valid for players, coaches, medical staff, accompanied persons
* For room changes in the room nights, after check-in, the LOC must inform the National Association concerned about the exact costs.</t>
  </si>
  <si>
    <t>ACCREDITATION</t>
  </si>
  <si>
    <t>Date</t>
  </si>
  <si>
    <t>from</t>
  </si>
  <si>
    <t>and the</t>
  </si>
  <si>
    <t>at (location)</t>
  </si>
  <si>
    <t>Official event reception desk in every official hotel lobby</t>
  </si>
  <si>
    <t>DEADLINES</t>
  </si>
  <si>
    <t>Final entries for singles</t>
  </si>
  <si>
    <t>Final entries for doubles</t>
  </si>
  <si>
    <t>Payment deadline</t>
  </si>
  <si>
    <t>the full amount has to be transfered latest until that date</t>
  </si>
  <si>
    <t>Accommodation forms</t>
  </si>
  <si>
    <t>Travel details</t>
  </si>
  <si>
    <t>ENTRY CANCELLATION</t>
  </si>
  <si>
    <t xml:space="preserve">Cancellation of participation is possible till </t>
  </si>
  <si>
    <r>
      <rPr>
        <sz val="11"/>
        <rFont val="Myriad Pro"/>
        <charset val="134"/>
      </rPr>
      <t xml:space="preserve">at </t>
    </r>
    <r>
      <rPr>
        <b/>
        <sz val="11"/>
        <rFont val="Myriad Pro"/>
        <charset val="134"/>
      </rPr>
      <t>12h</t>
    </r>
    <r>
      <rPr>
        <sz val="11"/>
        <rFont val="Myriad Pro"/>
        <charset val="134"/>
      </rPr>
      <t xml:space="preserve"> local time</t>
    </r>
  </si>
  <si>
    <t>After this deadline, the penalty for non show policy  will apply, as well as the cancellation fee.</t>
  </si>
  <si>
    <t xml:space="preserve">Cancellations must be sent to the ITTF </t>
  </si>
  <si>
    <r>
      <rPr>
        <sz val="11"/>
        <rFont val="Myriad Pro"/>
        <charset val="134"/>
      </rPr>
      <t>For cancellations after the entry deadline (30 days before the event), a</t>
    </r>
    <r>
      <rPr>
        <b/>
        <sz val="11"/>
        <rFont val="Myriad Pro"/>
        <charset val="134"/>
      </rPr>
      <t xml:space="preserve"> cancellation fee</t>
    </r>
    <r>
      <rPr>
        <sz val="11"/>
        <rFont val="Myriad Pro"/>
        <charset val="134"/>
      </rPr>
      <t xml:space="preserve"> of </t>
    </r>
  </si>
  <si>
    <t>will be charged for</t>
  </si>
  <si>
    <t>Competition Manager AND the Organisers</t>
  </si>
  <si>
    <r>
      <rPr>
        <b/>
        <sz val="11"/>
        <rFont val="Myriad Pro"/>
        <charset val="134"/>
      </rPr>
      <t>each player, coach and medical staff</t>
    </r>
    <r>
      <rPr>
        <sz val="11"/>
        <rFont val="Myriad Pro"/>
        <charset val="134"/>
      </rPr>
      <t>. (Coach &amp; Medical staff needs to pay only in case they booked the official Hotel package).</t>
    </r>
  </si>
  <si>
    <r>
      <rPr>
        <sz val="11"/>
        <color rgb="FFFF0000"/>
        <rFont val="Myriad Pro"/>
        <charset val="134"/>
      </rPr>
      <t xml:space="preserve">For </t>
    </r>
    <r>
      <rPr>
        <b/>
        <sz val="11"/>
        <color rgb="FFFF0000"/>
        <rFont val="Myriad Pro"/>
        <charset val="134"/>
      </rPr>
      <t>seeded players</t>
    </r>
    <r>
      <rPr>
        <sz val="11"/>
        <color rgb="FFFF0000"/>
        <rFont val="Myriad Pro"/>
        <charset val="134"/>
      </rPr>
      <t xml:space="preserve"> a fee of </t>
    </r>
    <r>
      <rPr>
        <b/>
        <sz val="11"/>
        <color rgb="FFFF0000"/>
        <rFont val="Myriad Pro"/>
        <charset val="134"/>
      </rPr>
      <t>US$ 2000</t>
    </r>
    <r>
      <rPr>
        <sz val="11"/>
        <color rgb="FFFF0000"/>
        <rFont val="Myriad Pro"/>
        <charset val="134"/>
      </rPr>
      <t>, unless a medical certificate is submitted, and the player does not compete in other events during the event. In case a medical certificate is submitted and approved by the ITTF the normal cancellation as for non-seeded players will apply. 
The ITTF will confirm to the LOC the cancellation fee to be charged in these cases.</t>
    </r>
  </si>
  <si>
    <t>Associations will not be allowed to enter future WORLD TOUR and CHALLENGE events if any cancellation fees remain outstanding.</t>
  </si>
  <si>
    <t>ENTRIES</t>
  </si>
  <si>
    <t>ONLINE ENTRIES ONLY</t>
  </si>
  <si>
    <r>
      <rPr>
        <sz val="11"/>
        <rFont val="Myriad Pro"/>
        <charset val="134"/>
      </rPr>
      <t>For 2019 the</t>
    </r>
    <r>
      <rPr>
        <b/>
        <sz val="11"/>
        <rFont val="Myriad Pro"/>
        <charset val="134"/>
      </rPr>
      <t xml:space="preserve"> participation fee</t>
    </r>
    <r>
      <rPr>
        <sz val="11"/>
        <rFont val="Myriad Pro"/>
        <charset val="134"/>
      </rPr>
      <t xml:space="preserve"> for the </t>
    </r>
    <r>
      <rPr>
        <b/>
        <sz val="11"/>
        <rFont val="Myriad Pro"/>
        <charset val="134"/>
      </rPr>
      <t>players</t>
    </r>
    <r>
      <rPr>
        <sz val="11"/>
        <rFont val="Myriad Pro"/>
        <charset val="134"/>
      </rPr>
      <t xml:space="preserve"> is fixed to (according to the currency)</t>
    </r>
  </si>
  <si>
    <t>PAYMENT</t>
  </si>
  <si>
    <r>
      <rPr>
        <b/>
        <sz val="11"/>
        <rFont val="Myriad Pro"/>
        <charset val="134"/>
      </rPr>
      <t>1)</t>
    </r>
    <r>
      <rPr>
        <sz val="11"/>
        <rFont val="Myriad Pro"/>
        <charset val="134"/>
      </rPr>
      <t xml:space="preserve"> </t>
    </r>
    <r>
      <rPr>
        <b/>
        <sz val="11"/>
        <color rgb="FFFF0000"/>
        <rFont val="Myriad Pro"/>
        <charset val="134"/>
      </rPr>
      <t>After receiving an invoice from the Organizing Committee</t>
    </r>
    <r>
      <rPr>
        <sz val="11"/>
        <rFont val="Myriad Pro"/>
        <charset val="134"/>
      </rPr>
      <t xml:space="preserve"> please send your payment by bank transfer, to:</t>
    </r>
  </si>
  <si>
    <t>Name of Account Holder</t>
  </si>
  <si>
    <t>Kaisa Sports Industry (Shenzhen) Co.,Ltd</t>
  </si>
  <si>
    <t>Name of bank</t>
  </si>
  <si>
    <t>Industrial Bank, Shenzhen Branch</t>
  </si>
  <si>
    <t>Postal Address of bank</t>
  </si>
  <si>
    <r>
      <rPr>
        <b/>
        <sz val="11"/>
        <rFont val="Myriad Pro"/>
        <charset val="134"/>
      </rPr>
      <t>4F</t>
    </r>
    <r>
      <rPr>
        <b/>
        <sz val="11"/>
        <rFont val="宋体"/>
        <charset val="134"/>
      </rPr>
      <t>，</t>
    </r>
    <r>
      <rPr>
        <b/>
        <sz val="11"/>
        <rFont val="Myriad Pro"/>
        <charset val="134"/>
      </rPr>
      <t>The Main Stadium of Universiade Center</t>
    </r>
    <r>
      <rPr>
        <b/>
        <sz val="11"/>
        <rFont val="宋体"/>
        <charset val="134"/>
      </rPr>
      <t>，</t>
    </r>
    <r>
      <rPr>
        <b/>
        <sz val="11"/>
        <rFont val="Myriad Pro"/>
        <charset val="134"/>
      </rPr>
      <t>No.3001 Longxiang Avenue</t>
    </r>
    <r>
      <rPr>
        <b/>
        <sz val="11"/>
        <rFont val="宋体"/>
        <charset val="134"/>
      </rPr>
      <t>，</t>
    </r>
    <r>
      <rPr>
        <b/>
        <sz val="11"/>
        <rFont val="Myriad Pro"/>
        <charset val="134"/>
      </rPr>
      <t>Shenzhen</t>
    </r>
  </si>
  <si>
    <t>IBAN number</t>
  </si>
  <si>
    <t>SWIFT-BIC number</t>
  </si>
  <si>
    <t xml:space="preserve">FJIBCNBA630  </t>
  </si>
  <si>
    <t>Bank Account Number*</t>
  </si>
  <si>
    <t>337170100100264715</t>
  </si>
  <si>
    <t>* Even though it's included in the IBAN, we do need it separately.</t>
  </si>
  <si>
    <r>
      <rPr>
        <b/>
        <sz val="11"/>
        <rFont val="Myriad Pro"/>
        <charset val="134"/>
      </rPr>
      <t>2)</t>
    </r>
    <r>
      <rPr>
        <sz val="11"/>
        <rFont val="Myriad Pro"/>
        <charset val="134"/>
      </rPr>
      <t xml:space="preserve"> Cash upon your arrival</t>
    </r>
  </si>
  <si>
    <t>Please send your remittance proof to ChinaOpenShenzhen@kaisagroup.com upon the time your payment transfer is made. ( Remark: 1-3 days international bank transfer delay is inevitable.)</t>
  </si>
  <si>
    <t>The payment of the full amount from each association should be done in ONE invoice. Individual payments are not possible anymore. Individual players can ask that the OC issue separate invoices.</t>
  </si>
  <si>
    <t>VISA</t>
  </si>
  <si>
    <t>For those who would need a visa to enter into the country, please contact the organizers to get a letter of invitation at least 50 days in advance with: Full name, nationality, passport number with expiration date, address and occupation and also birthday and place of birth.</t>
  </si>
  <si>
    <t>INFORMATION FOR PLAYERS</t>
  </si>
  <si>
    <t>By entering the event, players agree to abide by all ITTF rules, policies (including signing the Conditions of Pariticipation form) and by the rules and regulations of the Organizing Committee. All entered associations, pairs and individual players agree to be under the auspices of the ITTF and its agents in all matters concerning television coverage, video, internet web casting, motion picture coverage, and photographic coverage of any kind. Participants release all rights, or rights held by their agents or sponsors, in all matters relating to television and web casting coverage, video and motion picture coverage, and photographic coverage of any kind. A participant’s refusal of above listed coverage may be subject to suspension or dismissal from the competition.</t>
  </si>
  <si>
    <t>Doping control may be conducted in accordance with the relevant World Anti-Doping Agency (WADA) International Standards and ITTF Anti-Doping Rules.</t>
  </si>
  <si>
    <t>See the anti-doping section of the ITTF.com</t>
  </si>
  <si>
    <t>https://www.ittf.com/anti-doping/</t>
  </si>
  <si>
    <t xml:space="preserve">for more details, </t>
  </si>
  <si>
    <t>including the list of prohibited substances and methods in force, doping control and, if applicable, the Therapeutic Use Exemption processes.</t>
  </si>
  <si>
    <t>INFORMATION FOR PARTICIPANTS</t>
  </si>
  <si>
    <t>In the context of betting participants shall not, by any manner whatsoever, infringe the principle of fair play, show unsporting conduct, or attempt to influence the course or result of a competition, or any part thereof, in a manner contrary to sporting ethics. Any violation of this principle shall be disciplined according to provisions of ITTF regulation 3.5.3.</t>
  </si>
  <si>
    <t>INSURANCE</t>
  </si>
  <si>
    <t>By entering the event, each association must ensure that all delegation members have medical, travel and other appropriate insurance.</t>
  </si>
  <si>
    <t>NUMBER OF ENTRIES PER ASSOCIATION</t>
  </si>
  <si>
    <t>According to the 2019 ITTF World Tour Directives and SSI, we have to limit the number of entries to</t>
  </si>
  <si>
    <t xml:space="preserve">players in total.                                                                                                                                                                      </t>
  </si>
  <si>
    <t>Only the final entries are taken into consideration by the ITTF  Competition Manager and Organizers.</t>
  </si>
  <si>
    <t>Full details about entries' numbers can be found in the 2019 WT Directives but in general for the ITTF World Tour an association can enter</t>
  </si>
  <si>
    <t>an indicative number of entries as follows:</t>
  </si>
  <si>
    <r>
      <rPr>
        <b/>
        <sz val="11"/>
        <rFont val="Myriad Pro"/>
        <charset val="134"/>
      </rPr>
      <t>Singles:</t>
    </r>
    <r>
      <rPr>
        <sz val="11"/>
        <rFont val="Myriad Pro"/>
        <charset val="134"/>
      </rPr>
      <t xml:space="preserve"> Each National Association can enter players as may deemed necessary, but the ITTF reserves the right to approve less entries than the indicative 6 per NA and 12 for the host association  per gender,  in case of very high number of entries. 
In these cases,  a number will be guaranteed per NA and all remaining positions will be filled by WR.
In cases of oversubscription, players for each NA will be approved by WR, unless requested differently by NA(s) prior to the entry deadline, by e-mail to the ITTF Competition Manager.  For each NA all players in the Top 16 will be approved automatically and remaining positions per NA will be filled as well by WR or by the NA request, if notified prior to the entry deadline by e-mail to the ITTF Competition Manager.</t>
    </r>
  </si>
  <si>
    <r>
      <rPr>
        <b/>
        <sz val="11"/>
        <rFont val="Myriad Pro"/>
        <charset val="134"/>
      </rPr>
      <t>Men and Women Doubles:</t>
    </r>
    <r>
      <rPr>
        <sz val="11"/>
        <rFont val="Myriad Pro"/>
        <charset val="134"/>
      </rPr>
      <t xml:space="preserve"> Maximum 2 pairs of 4 players per National Association (3 pairs or 6 players for the Host Association)</t>
    </r>
  </si>
  <si>
    <r>
      <rPr>
        <b/>
        <sz val="11"/>
        <rFont val="Myriad Pro"/>
        <charset val="134"/>
      </rPr>
      <t xml:space="preserve">Mixed Doubles: </t>
    </r>
    <r>
      <rPr>
        <sz val="11"/>
        <rFont val="Myriad Pro"/>
        <charset val="134"/>
      </rPr>
      <t xml:space="preserve"> Maximum 2 pairs or 4 players per NA (including the Host Association). Only pairs from the same NOC are allowed. 
1 pair or 2 players per NA will be first approved  provided they are in the  Top 40 pairs entered and  an additional pair will only be approved if spots are available.</t>
    </r>
  </si>
  <si>
    <t>For all doubles the selection is otherwise done according to the Doubles Ranking. Only the Top pairs up to the maximum numbers indicated on the WT Directives and the maximum numbers per NA as described above will be approved.</t>
  </si>
  <si>
    <t>Entries in singles and doubles will be approved based on the final number of entries and excess entries will be put on Waiting List.</t>
  </si>
  <si>
    <t>Please refer to the Official Documents on the World Tour section of the ITTF.com  or contact the Competition Manager.</t>
  </si>
  <si>
    <t>Preliminary Entries</t>
  </si>
  <si>
    <t>Association</t>
  </si>
  <si>
    <t>We expect to enter :</t>
  </si>
  <si>
    <t>Men players</t>
  </si>
  <si>
    <t>Women players</t>
  </si>
  <si>
    <t>Officials and coaches</t>
  </si>
  <si>
    <t>Others</t>
  </si>
  <si>
    <t>We will take care of our own accommodation and will pay the entry fee of the players of:</t>
  </si>
  <si>
    <t>We will take care of our own accommodation and will pay the entry fee of the coaches and medicals of:</t>
  </si>
  <si>
    <t xml:space="preserve">We will pay the entry fee of </t>
  </si>
  <si>
    <t>per Participant and we attend to use</t>
  </si>
  <si>
    <t>the Official Hospitality Package (Option 2 or 3) and we request :</t>
  </si>
  <si>
    <t>Single rooms</t>
  </si>
  <si>
    <t>Option 2:</t>
  </si>
  <si>
    <t>Option 3:</t>
  </si>
  <si>
    <t>and</t>
  </si>
  <si>
    <t>Double rooms</t>
  </si>
  <si>
    <t>for</t>
  </si>
  <si>
    <t>people</t>
  </si>
  <si>
    <t>Signature</t>
  </si>
  <si>
    <t>Name in capital letters</t>
  </si>
  <si>
    <t xml:space="preserve">Please return this form by fax or email attachment not later than </t>
  </si>
  <si>
    <t xml:space="preserve">Fax </t>
  </si>
  <si>
    <t>email</t>
  </si>
  <si>
    <t>Accommodation</t>
  </si>
  <si>
    <t>Qualifications:</t>
  </si>
  <si>
    <t>Main Draw:</t>
  </si>
  <si>
    <t>Association:</t>
  </si>
  <si>
    <t>Please fill in the name of the Association</t>
  </si>
  <si>
    <t>No.</t>
  </si>
  <si>
    <t>SURNAME</t>
  </si>
  <si>
    <t>Gender</t>
  </si>
  <si>
    <t>Function</t>
  </si>
  <si>
    <t>Check-in</t>
  </si>
  <si>
    <t>Check-out</t>
  </si>
  <si>
    <t>Opt 1</t>
  </si>
  <si>
    <t>Opt 2</t>
  </si>
  <si>
    <t>Opt 3</t>
  </si>
  <si>
    <t>Opt 4</t>
  </si>
  <si>
    <t>Room</t>
  </si>
  <si>
    <t>With</t>
  </si>
  <si>
    <t>Nb nights</t>
  </si>
  <si>
    <t>Amount</t>
  </si>
  <si>
    <t>Entry fee</t>
  </si>
  <si>
    <t>(date)</t>
  </si>
  <si>
    <t>entry fee only</t>
  </si>
  <si>
    <t>OHP</t>
  </si>
  <si>
    <t>Example</t>
  </si>
  <si>
    <t xml:space="preserve">  M/F</t>
  </si>
  <si>
    <t>PLA</t>
  </si>
  <si>
    <t>X</t>
  </si>
  <si>
    <t>DR</t>
  </si>
  <si>
    <t>SURNAME Name</t>
  </si>
  <si>
    <t>TOTAL</t>
  </si>
  <si>
    <t>TOTAL TO BE PAID</t>
  </si>
  <si>
    <t>PLEASE FILL IN FIRST THE ACCOMMODATION FORM ON ALL SHADED CELLS</t>
  </si>
  <si>
    <t>Abbreviations : PLA=Player, COA=Coach, MED=Medical, PRE= Press, ACC=Accompanying person, M=Men, W=Women, SR=Single room, DR=Double room</t>
  </si>
  <si>
    <t xml:space="preserve">Please return this form by email attachment not later than </t>
  </si>
  <si>
    <t>E-Mail:</t>
  </si>
  <si>
    <t>chinaopenshenzhen@kaisagroup.com</t>
  </si>
  <si>
    <t>M</t>
  </si>
  <si>
    <t>SR</t>
  </si>
  <si>
    <t>Airplane</t>
  </si>
  <si>
    <t>Travel Details</t>
  </si>
  <si>
    <t>W</t>
  </si>
  <si>
    <t>COA</t>
  </si>
  <si>
    <t>Train</t>
  </si>
  <si>
    <t>MED</t>
  </si>
  <si>
    <t>Car</t>
  </si>
  <si>
    <t>PRE</t>
  </si>
  <si>
    <t>ACC</t>
  </si>
  <si>
    <t>Means of</t>
  </si>
  <si>
    <t>Arrival</t>
  </si>
  <si>
    <t>From</t>
  </si>
  <si>
    <t>Flight nb</t>
  </si>
  <si>
    <t>Departure</t>
  </si>
  <si>
    <t>Transport</t>
  </si>
  <si>
    <t>(City)</t>
  </si>
  <si>
    <t>(time)</t>
  </si>
  <si>
    <t>A</t>
  </si>
  <si>
    <t>Frankfurt</t>
  </si>
  <si>
    <t>LH 007</t>
  </si>
  <si>
    <t>LH 008</t>
  </si>
  <si>
    <t>PLEASE FILL IN ALL GREEN CELLS ON THAT PAGE AFTER YOU FILLED IN THE ACCOMMODATION FORM FIRST</t>
  </si>
  <si>
    <t>Abbreviations : Gender</t>
  </si>
  <si>
    <t>M=Men, W=Women</t>
  </si>
  <si>
    <t>Abbreviations : Function</t>
  </si>
  <si>
    <t xml:space="preserve">PLA=Player, COA=Coach, MED=Medical, PRE= Press, ACC=Accompanying person, </t>
  </si>
  <si>
    <t>Abbreviations : Means of Transport</t>
  </si>
  <si>
    <t>A=Airplane, T=Train, C=Car</t>
  </si>
  <si>
    <t xml:space="preserve">GAC GROUP 2012 ITTF WORLD TOUR - Accommodation </t>
  </si>
  <si>
    <t>Entry Fee</t>
  </si>
  <si>
    <t>Surname</t>
  </si>
  <si>
    <t>Sex</t>
  </si>
  <si>
    <t>Timo</t>
  </si>
  <si>
    <t>BOLL</t>
  </si>
  <si>
    <t>STEGER</t>
  </si>
  <si>
    <t>JINDRAK</t>
  </si>
  <si>
    <t>Nb de tables</t>
  </si>
  <si>
    <t>Tables</t>
  </si>
  <si>
    <t>Balls ONLY PLASTIC</t>
  </si>
  <si>
    <t>Sports Floor</t>
  </si>
  <si>
    <t>Floor Color</t>
  </si>
  <si>
    <t>currency</t>
  </si>
  <si>
    <t>hours</t>
  </si>
  <si>
    <t>Blue</t>
  </si>
  <si>
    <t>729 Hongguan</t>
  </si>
  <si>
    <t>Recreation 60</t>
  </si>
  <si>
    <t>"NO" U21 events will be played</t>
  </si>
  <si>
    <t>729 729 JD-1</t>
  </si>
  <si>
    <t>729 YG-1</t>
  </si>
  <si>
    <t>-</t>
  </si>
  <si>
    <t>Taraflex Table Tennis 3.7</t>
  </si>
  <si>
    <t>Framboise</t>
  </si>
  <si>
    <t>Andro Niveau</t>
  </si>
  <si>
    <t>Blue, Green</t>
  </si>
  <si>
    <t>Andro Competition</t>
  </si>
  <si>
    <t>Taraflex TT 6.2</t>
  </si>
  <si>
    <t>GB £</t>
  </si>
  <si>
    <t>Artengo FA950C</t>
  </si>
  <si>
    <t>Andro Magnum-SC</t>
  </si>
  <si>
    <t>PVC Flooring DX1303</t>
  </si>
  <si>
    <t>RUB ₨</t>
  </si>
  <si>
    <t>Butterfly Europa</t>
  </si>
  <si>
    <t>Andro Magnum-SCw</t>
  </si>
  <si>
    <t>Haokang H2451</t>
  </si>
  <si>
    <t>KRW ₩</t>
  </si>
  <si>
    <t>Butterfly International</t>
  </si>
  <si>
    <t>Andro Roller</t>
  </si>
  <si>
    <t>Tinsue TRO 700G (TRO-700G)</t>
  </si>
  <si>
    <t>Green</t>
  </si>
  <si>
    <t>CNY ¥</t>
  </si>
  <si>
    <t>Butterfly National League</t>
  </si>
  <si>
    <t>Butterfly BTY-GT</t>
  </si>
  <si>
    <t>Tinsue TLO 500B (TS500b)</t>
  </si>
  <si>
    <r>
      <rPr>
        <sz val="10"/>
        <rFont val="Arial"/>
        <charset val="238"/>
      </rPr>
      <t xml:space="preserve">JPY </t>
    </r>
    <r>
      <rPr>
        <b/>
        <sz val="12"/>
        <rFont val="Calibri"/>
        <charset val="134"/>
      </rPr>
      <t>¥</t>
    </r>
  </si>
  <si>
    <t>Champion 690</t>
  </si>
  <si>
    <t>Butterfly Centre Court</t>
  </si>
  <si>
    <t>Tinsue TLO 500R</t>
  </si>
  <si>
    <t>SEK</t>
  </si>
  <si>
    <t>Cornilleau Clip</t>
  </si>
  <si>
    <t>Butterfly Centrefold 25</t>
  </si>
  <si>
    <t>DKK</t>
  </si>
  <si>
    <t>Cornilleau Competition</t>
  </si>
  <si>
    <t>Butterfly Europa 25</t>
  </si>
  <si>
    <t>Trioflor-SU5.0 (Blue)</t>
  </si>
  <si>
    <t>QAR</t>
  </si>
  <si>
    <t>Donic Clip</t>
  </si>
  <si>
    <t>Butterfly Octet 25</t>
  </si>
  <si>
    <t>Trioflor-SU5.0 (Purple)</t>
  </si>
  <si>
    <t>Purple</t>
  </si>
  <si>
    <t>AED</t>
  </si>
  <si>
    <t>Donic Stress</t>
  </si>
  <si>
    <t>Butterfly One Earth 2014</t>
  </si>
  <si>
    <t>BT-1211</t>
  </si>
  <si>
    <t>KWD</t>
  </si>
  <si>
    <t>Double Fish 137C</t>
  </si>
  <si>
    <t>Butterfly Professional DT3</t>
  </si>
  <si>
    <t>Merry Lock System</t>
  </si>
  <si>
    <t>Maroon</t>
  </si>
  <si>
    <t>BRL</t>
  </si>
  <si>
    <t>Green, Blue</t>
  </si>
  <si>
    <t>Butterfly Space Saver 22</t>
  </si>
  <si>
    <t>Nagase Kenko Table Tennis</t>
  </si>
  <si>
    <t>CLP</t>
  </si>
  <si>
    <t>Double Happiness P100</t>
  </si>
  <si>
    <t>Butterfly Space Saver 25</t>
  </si>
  <si>
    <t>QQ18145</t>
  </si>
  <si>
    <t>Double Happiness P105</t>
  </si>
  <si>
    <t>Butterfly Starker BS-2</t>
  </si>
  <si>
    <t>DT218</t>
  </si>
  <si>
    <t>Double Happiness P108</t>
  </si>
  <si>
    <t>Butterfly Starker BS-2D</t>
  </si>
  <si>
    <t>Super Weaving Surface (Red)</t>
  </si>
  <si>
    <t>Double Happiness P118</t>
  </si>
  <si>
    <t>Butterfly Starker BS-2W</t>
  </si>
  <si>
    <t>Super Weaving Surface (Purple)</t>
  </si>
  <si>
    <t>Double Happiness P145</t>
  </si>
  <si>
    <t>Butterfly Starker BS-2WD</t>
  </si>
  <si>
    <t>Enlio TT7.0</t>
  </si>
  <si>
    <t>Gewo World Cup</t>
  </si>
  <si>
    <t>Butterfly The Earth 2012</t>
  </si>
  <si>
    <t>Naxos</t>
  </si>
  <si>
    <t>Giant Dragon 9819N</t>
  </si>
  <si>
    <t>Butterfly Tokyo 2014</t>
  </si>
  <si>
    <t xml:space="preserve">Stag  </t>
  </si>
  <si>
    <t>Joola Pro Tour</t>
  </si>
  <si>
    <t>Butterfly Trusspeed</t>
  </si>
  <si>
    <t>729 Sports Floor FL9004</t>
  </si>
  <si>
    <t>Joola Spring</t>
  </si>
  <si>
    <t>Cangshi CS008</t>
  </si>
  <si>
    <t>Joola WM</t>
  </si>
  <si>
    <t>Carlton CS-699</t>
  </si>
  <si>
    <t>Joola WM Ultra</t>
  </si>
  <si>
    <t>Cornilleau Competition 540</t>
  </si>
  <si>
    <t>Kinson Professional</t>
  </si>
  <si>
    <t>Cornilleau Competition 610</t>
  </si>
  <si>
    <t>Nittaku I.N.</t>
  </si>
  <si>
    <t>Cornilleau Competition 640</t>
  </si>
  <si>
    <t>Peace SP20</t>
  </si>
  <si>
    <t>Blue, Green, Grey</t>
  </si>
  <si>
    <t>Cornilleau Competition 740</t>
  </si>
  <si>
    <t>San-Ei Integral</t>
  </si>
  <si>
    <t>Blue, Grey</t>
  </si>
  <si>
    <t>Cornilleau Competition 850 Wood</t>
  </si>
  <si>
    <t>San-Ei Limitless (till 30 June 2019)</t>
  </si>
  <si>
    <t>Cornilleau Event (till 30 June 2019)</t>
  </si>
  <si>
    <t>Shaofa Xu Shaofa</t>
  </si>
  <si>
    <t>Donic Compact 25</t>
  </si>
  <si>
    <t>San-Ei Tibhar Integral</t>
  </si>
  <si>
    <t>Donic Delhi 25</t>
  </si>
  <si>
    <t>Sponeta Classic</t>
  </si>
  <si>
    <t>Donic Delhi SLC</t>
  </si>
  <si>
    <t>Stag Clipper</t>
  </si>
  <si>
    <t>Donic Persson 25</t>
  </si>
  <si>
    <t>Stag Expert</t>
  </si>
  <si>
    <t>Donic Show Court</t>
  </si>
  <si>
    <t>Stag Pro</t>
  </si>
  <si>
    <t>Donic SKY Line Q (till 30 June 2019)</t>
  </si>
  <si>
    <t>Stag Smash</t>
  </si>
  <si>
    <t>Donic Waldner 909</t>
  </si>
  <si>
    <t>Stag Snap-On</t>
  </si>
  <si>
    <t>Donic Waldner Classic 25</t>
  </si>
  <si>
    <t>Stiga Clipper VM</t>
  </si>
  <si>
    <t>Donic Waldner Premium 30</t>
  </si>
  <si>
    <t>Stiga Evolution</t>
  </si>
  <si>
    <t>Donic World Champion TC</t>
  </si>
  <si>
    <t>Stiga Premium Clip</t>
  </si>
  <si>
    <t>Stiga Premium VM</t>
  </si>
  <si>
    <t>Double Fish 328A</t>
  </si>
  <si>
    <t>Sunflex Pro</t>
  </si>
  <si>
    <t>Double Fish Rollaway 99-45</t>
  </si>
  <si>
    <t>Tibhar Clip</t>
  </si>
  <si>
    <t>Double Fish Volant 3</t>
  </si>
  <si>
    <t>Tibhar Rondo</t>
  </si>
  <si>
    <t>Double Fish Volant Dream 2</t>
  </si>
  <si>
    <t>Tibhar Smash</t>
  </si>
  <si>
    <t>Tmount PN900</t>
  </si>
  <si>
    <t>Double Happiness DHS 1024</t>
  </si>
  <si>
    <t>TSP CL</t>
  </si>
  <si>
    <t>Blue, Green, Black</t>
  </si>
  <si>
    <t>Double Happiness DHS Rainbow</t>
  </si>
  <si>
    <t>TSP MS</t>
  </si>
  <si>
    <t>Black</t>
  </si>
  <si>
    <t>Double Happiness DHS Rainbow DÙsseldorf</t>
  </si>
  <si>
    <t>Victas VC</t>
  </si>
  <si>
    <t>Double Happiness DHS Rainbow Paris</t>
  </si>
  <si>
    <t>Xiom N6</t>
  </si>
  <si>
    <t>Double Happiness DHS T1223</t>
  </si>
  <si>
    <t>Yasaka Master 2000</t>
  </si>
  <si>
    <t>Double Happiness DHS T1818</t>
  </si>
  <si>
    <t>Double Star T004-55</t>
  </si>
  <si>
    <t>Dunlop EVO 8000 Master Edition</t>
  </si>
  <si>
    <t>Gewo Europa 25</t>
  </si>
  <si>
    <t>Gewo GEWOmatic SC 25</t>
  </si>
  <si>
    <t>Gewo SC 25 Premium</t>
  </si>
  <si>
    <t>Giant Dragon K2008</t>
  </si>
  <si>
    <t>Giant Dragon K2022</t>
  </si>
  <si>
    <t>Giant Dragon K2023</t>
  </si>
  <si>
    <t>Giant Dragon K2025</t>
  </si>
  <si>
    <t>Joola 2000-S</t>
  </si>
  <si>
    <t>Joola 3000 SC</t>
  </si>
  <si>
    <t>Joola 5000</t>
  </si>
  <si>
    <t>Joola Duomat</t>
  </si>
  <si>
    <t>Joola GSC 25</t>
  </si>
  <si>
    <t>Joola Olymp (Atlanta)</t>
  </si>
  <si>
    <t>Joola Rollomat</t>
  </si>
  <si>
    <t>Joola Showcourt</t>
  </si>
  <si>
    <t>Joola Worldcup 25-S</t>
  </si>
  <si>
    <t>KBS 25-2</t>
  </si>
  <si>
    <t>Lion 25 Sport</t>
  </si>
  <si>
    <t>Nexy Panthera</t>
  </si>
  <si>
    <t>Nittaku Crest-25</t>
  </si>
  <si>
    <t>Nittaku Ecoking-Z</t>
  </si>
  <si>
    <t>Nittaku GADO-25W</t>
  </si>
  <si>
    <t>Nittaku JC-235</t>
  </si>
  <si>
    <t>Nittaku Flyer 25-W</t>
  </si>
  <si>
    <t>Nittaku Rainbow</t>
  </si>
  <si>
    <t>Nittaku STX211-W</t>
  </si>
  <si>
    <t>Nittaku STX212-W (till 30 June 2019)</t>
  </si>
  <si>
    <t>Nittaku T-168 Hannover (T168 or Hannover)</t>
  </si>
  <si>
    <t>Nittaku Wing BF</t>
  </si>
  <si>
    <t>Nittaku Wing DX</t>
  </si>
  <si>
    <t>Raise Bridge</t>
  </si>
  <si>
    <t>San-Ei Absolute-W Advanced</t>
  </si>
  <si>
    <t>San-Ei Absolute-W</t>
  </si>
  <si>
    <t>San-Ei IF Veric</t>
  </si>
  <si>
    <t>San-Ei IF Veric-W</t>
  </si>
  <si>
    <t>San-Ei Infinity</t>
  </si>
  <si>
    <t>San-Ei Infinity II (till 30 June 2019)</t>
  </si>
  <si>
    <t>San-Ei One Earth 2014 (till 30 June 2019)</t>
  </si>
  <si>
    <t>San-Ei Paragon Sensor</t>
  </si>
  <si>
    <t>San-Ei Show Court Table CA</t>
  </si>
  <si>
    <t>San-Ei Show Court Table CAM</t>
  </si>
  <si>
    <t>San-Ei VR Veric</t>
  </si>
  <si>
    <t>San-Ei VR Veric-W</t>
  </si>
  <si>
    <t>San-Ei Tibhar Infinity</t>
  </si>
  <si>
    <t>San-Ei Tibhar Absolute-W Advanced</t>
  </si>
  <si>
    <t>San-Ei Tibhar SP Allstar</t>
  </si>
  <si>
    <t>Shiamiq David Jacobs-Pro</t>
  </si>
  <si>
    <t>Shiamiq Masterpiece</t>
  </si>
  <si>
    <t>Shiamiq Showcourt-25 (till 30 June 2019)</t>
  </si>
  <si>
    <t>Sponeta Sponeta 7-12 (Master Compact S)</t>
  </si>
  <si>
    <t>Sponeta Sponeta 7-13 (Master Compact S)</t>
  </si>
  <si>
    <t>Sponeta Sponeta 7-62 (Allround Compact)</t>
  </si>
  <si>
    <t>Sponeta Sponeta 7-63 (Allround Compact)</t>
  </si>
  <si>
    <t>Sponeta Sponeta 8-36 (Super Compact)</t>
  </si>
  <si>
    <t>Sponeta Sponeta 8-36 W (Super Compact W)</t>
  </si>
  <si>
    <t>Sponeta Sponeta 8-37 (Super Compact)</t>
  </si>
  <si>
    <t>Sponeta Sponeta 8-37 W (Super Compact W)</t>
  </si>
  <si>
    <t>Stag Americas 16</t>
  </si>
  <si>
    <t>Stag Peter Karlsson</t>
  </si>
  <si>
    <t>Start Line Champion</t>
  </si>
  <si>
    <t>Stiga 7190-Pro</t>
  </si>
  <si>
    <t>Stiga Competition Compact</t>
  </si>
  <si>
    <t>Stiga Expert Roller</t>
  </si>
  <si>
    <t>Stiga Expert VM</t>
  </si>
  <si>
    <t>Stiga Extreme Roller</t>
  </si>
  <si>
    <t>Stiga Optimum 30</t>
  </si>
  <si>
    <t>Stiga Premium Compact</t>
  </si>
  <si>
    <t>Stiga Premium Compact W</t>
  </si>
  <si>
    <t>Stiga Premium Roller</t>
  </si>
  <si>
    <t>Stiga Stiga Showcourt</t>
  </si>
  <si>
    <t>Sunflex Pioneer</t>
  </si>
  <si>
    <t>Tagro K-Star</t>
  </si>
  <si>
    <t>Tibhar Showcourt 28</t>
  </si>
  <si>
    <t>Tibhar Smash 28</t>
  </si>
  <si>
    <t>Tibhar Smash 28/R</t>
  </si>
  <si>
    <t>Tibhar Smash 28/SC</t>
  </si>
  <si>
    <t>Tibhar Smash 28/SC W</t>
  </si>
  <si>
    <t>Tmount Ecotop Ace</t>
  </si>
  <si>
    <t>Triple S K2008</t>
  </si>
  <si>
    <t>TSP Europa-SC</t>
  </si>
  <si>
    <t>TSP Europa-SCW</t>
  </si>
  <si>
    <t>TSP Europa-SK 25</t>
  </si>
  <si>
    <t>TSP Europa-TK 20</t>
  </si>
  <si>
    <t>TSP TF-25</t>
  </si>
  <si>
    <t>TSP TF-25W</t>
  </si>
  <si>
    <t>Victas VF-25</t>
  </si>
  <si>
    <t>Victas VF-25SC</t>
  </si>
  <si>
    <t>Victas VF-25W</t>
  </si>
  <si>
    <t>Victas VT-25</t>
  </si>
  <si>
    <t>Victas VT-25W</t>
  </si>
  <si>
    <t>Xiom A6</t>
  </si>
  <si>
    <t>Xiom T8</t>
  </si>
  <si>
    <t>Yasaka Progress</t>
  </si>
  <si>
    <t>Yinhe Prime X25</t>
  </si>
  <si>
    <t>Blue, Purple</t>
  </si>
  <si>
    <t>Yinhe Pro 25</t>
  </si>
  <si>
    <t>YZJ D99-5</t>
  </si>
  <si>
    <t>Zemax V7 Top</t>
  </si>
  <si>
    <t>to the selected hotel and the venue and back</t>
  </si>
  <si>
    <t>Shenzhen Bao'an International Airport (arrive time during 22:00 - 09:00, please communicate with LOC in advance)</t>
  </si>
  <si>
    <t>Huang Gang Port (arrive time during 22:00 - 09:00, please communicate with LOC in advance)</t>
  </si>
  <si>
    <t>from (airport name):</t>
  </si>
  <si>
    <t>from (railway station):</t>
  </si>
  <si>
    <t>JW Marriott Hotel Shenzhen Bao'an</t>
  </si>
  <si>
    <t>For details please see "Seamaster 2019 ITTF World Tour Platinum China Open player service information document".</t>
  </si>
  <si>
    <t>2112 Xin Hu Road, Bao’an District,  Shenzhen</t>
  </si>
  <si>
    <t xml:space="preserve">These cancellation amounts will be added to the associations´s invoice to be paid, together with the hospitality costs, to the organizers either by bank transfer or by cash on site. </t>
  </si>
  <si>
    <t>0086 10 87183488</t>
  </si>
  <si>
    <t>0086 10 67127301</t>
  </si>
  <si>
    <t>0086 10 87183492</t>
  </si>
  <si>
    <t>0086 13828781023</t>
  </si>
  <si>
    <t>0086 13810190222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</si>
</sst>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F800]dddd\,\ mmmm\ dd\,\ yyyy"/>
    <numFmt numFmtId="165" formatCode="[$-409]d\-mmm\-yy;@"/>
    <numFmt numFmtId="166" formatCode="yyyy/mm/dd;@"/>
    <numFmt numFmtId="167" formatCode="dd\-mm\-yy;@"/>
    <numFmt numFmtId="168" formatCode="[$-409]dd\-mmm\-yy;@"/>
    <numFmt numFmtId="169" formatCode="[$-1009]d\-mmm\-yy;@"/>
    <numFmt numFmtId="170" formatCode="[$-1009]mmmm\ d\,\ yyyy;@"/>
    <numFmt numFmtId="171" formatCode="[$-C09]dd\-mmm\-yy;@"/>
    <numFmt numFmtId="172" formatCode="h:mm;@"/>
    <numFmt numFmtId="173" formatCode="0.0%"/>
    <numFmt numFmtId="174" formatCode="[$$-409]#,##0"/>
  </numFmts>
  <fonts count="166">
    <font>
      <sz val="10"/>
      <name val="Arial"/>
      <charset val="134"/>
    </font>
    <font>
      <b/>
      <sz val="10"/>
      <name val="Arial"/>
      <charset val="134"/>
    </font>
    <font>
      <sz val="10"/>
      <name val="Arial"/>
      <charset val="238"/>
    </font>
    <font>
      <sz val="12"/>
      <name val="Arial"/>
      <charset val="134"/>
    </font>
    <font>
      <sz val="10"/>
      <color theme="0"/>
      <name val="Arial"/>
      <charset val="238"/>
    </font>
    <font>
      <b/>
      <sz val="20"/>
      <name val="Verdana"/>
      <charset val="134"/>
    </font>
    <font>
      <b/>
      <sz val="18"/>
      <color indexed="10"/>
      <name val="Verdana"/>
      <charset val="134"/>
    </font>
    <font>
      <b/>
      <sz val="14"/>
      <color indexed="10"/>
      <name val="Verdana"/>
      <charset val="134"/>
    </font>
    <font>
      <b/>
      <i/>
      <sz val="10"/>
      <color indexed="10"/>
      <name val="Verdana"/>
      <charset val="134"/>
    </font>
    <font>
      <b/>
      <i/>
      <sz val="14"/>
      <color indexed="10"/>
      <name val="Verdana"/>
      <charset val="134"/>
    </font>
    <font>
      <b/>
      <i/>
      <sz val="12"/>
      <color indexed="10"/>
      <name val="Verdana"/>
      <charset val="134"/>
    </font>
    <font>
      <b/>
      <i/>
      <sz val="16"/>
      <name val="Arial"/>
      <charset val="134"/>
    </font>
    <font>
      <b/>
      <sz val="12"/>
      <name val="Verdana"/>
      <charset val="238"/>
    </font>
    <font>
      <i/>
      <sz val="10"/>
      <name val="Arial"/>
      <charset val="134"/>
    </font>
    <font>
      <b/>
      <sz val="12"/>
      <color indexed="9"/>
      <name val="Arial"/>
      <charset val="134"/>
    </font>
    <font>
      <b/>
      <sz val="12"/>
      <name val="Arial"/>
      <charset val="134"/>
    </font>
    <font>
      <b/>
      <i/>
      <sz val="12"/>
      <name val="Arial"/>
      <charset val="134"/>
    </font>
    <font>
      <b/>
      <i/>
      <sz val="10"/>
      <name val="Arial"/>
      <charset val="134"/>
    </font>
    <font>
      <b/>
      <sz val="12"/>
      <color indexed="10"/>
      <name val="Arial"/>
      <charset val="134"/>
    </font>
    <font>
      <b/>
      <sz val="10"/>
      <color indexed="10"/>
      <name val="Arial"/>
      <charset val="134"/>
    </font>
    <font>
      <b/>
      <i/>
      <u/>
      <sz val="16"/>
      <color indexed="10"/>
      <name val="Arial"/>
      <charset val="134"/>
    </font>
    <font>
      <sz val="12"/>
      <color theme="0"/>
      <name val="Arial"/>
      <charset val="238"/>
    </font>
    <font>
      <b/>
      <sz val="10"/>
      <name val="Arial"/>
      <charset val="134"/>
    </font>
    <font>
      <b/>
      <sz val="20"/>
      <name val="Exo 2 Expanded"/>
      <charset val="134"/>
    </font>
    <font>
      <b/>
      <sz val="12"/>
      <color rgb="FF004D40"/>
      <name val="Exo 2 Expanded"/>
      <charset val="134"/>
    </font>
    <font>
      <b/>
      <sz val="16"/>
      <color rgb="FF004D40"/>
      <name val="Exo 2 Expanded"/>
      <charset val="134"/>
    </font>
    <font>
      <b/>
      <sz val="13"/>
      <color rgb="FF004D40"/>
      <name val="Exo 2 Expanded"/>
      <charset val="134"/>
    </font>
    <font>
      <sz val="13"/>
      <name val="Arial"/>
      <charset val="238"/>
    </font>
    <font>
      <b/>
      <sz val="16"/>
      <name val="Exo 2 Expanded"/>
      <charset val="134"/>
    </font>
    <font>
      <b/>
      <sz val="12"/>
      <color rgb="FFFF0000"/>
      <name val="Myriad Pro"/>
      <charset val="134"/>
    </font>
    <font>
      <b/>
      <sz val="12"/>
      <name val="Myriad Pro"/>
      <charset val="134"/>
    </font>
    <font>
      <b/>
      <sz val="11"/>
      <name val="Myriad Pro"/>
      <charset val="134"/>
    </font>
    <font>
      <sz val="11"/>
      <name val="Myriad Pro"/>
      <charset val="134"/>
    </font>
    <font>
      <b/>
      <sz val="11"/>
      <color indexed="9"/>
      <name val="Myriad Pro"/>
      <charset val="134"/>
    </font>
    <font>
      <b/>
      <sz val="9"/>
      <color theme="0"/>
      <name val="Myriad Pro"/>
      <charset val="134"/>
    </font>
    <font>
      <b/>
      <i/>
      <sz val="9"/>
      <color rgb="FFFF0000"/>
      <name val="Myriad Pro"/>
      <charset val="134"/>
    </font>
    <font>
      <sz val="9"/>
      <name val="Myriad Pro"/>
      <charset val="134"/>
    </font>
    <font>
      <b/>
      <sz val="9"/>
      <color indexed="9"/>
      <name val="Myriad Pro"/>
      <charset val="134"/>
    </font>
    <font>
      <sz val="9"/>
      <color rgb="FFFF0000"/>
      <name val="Myriad Pro"/>
      <charset val="134"/>
    </font>
    <font>
      <b/>
      <sz val="9"/>
      <color rgb="FFFF0000"/>
      <name val="Myriad Pro"/>
      <charset val="134"/>
    </font>
    <font>
      <b/>
      <sz val="9"/>
      <name val="Myriad Pro"/>
      <charset val="134"/>
    </font>
    <font>
      <b/>
      <sz val="9"/>
      <color indexed="10"/>
      <name val="Myriad Pro"/>
      <charset val="134"/>
    </font>
    <font>
      <sz val="16"/>
      <name val="Arial"/>
      <charset val="238"/>
    </font>
    <font>
      <b/>
      <sz val="18"/>
      <color rgb="FF004D40"/>
      <name val="Exo 2 Expanded"/>
      <charset val="134"/>
    </font>
    <font>
      <b/>
      <sz val="13"/>
      <name val="Exo 2 Expanded"/>
      <charset val="134"/>
    </font>
    <font>
      <sz val="16"/>
      <name val="Exo 2 Regular Expanded"/>
      <charset val="134"/>
    </font>
    <font>
      <b/>
      <sz val="14"/>
      <color rgb="FFFF0000"/>
      <name val="Myriad Pro"/>
      <charset val="134"/>
    </font>
    <font>
      <sz val="10"/>
      <name val="Verdana"/>
      <charset val="134"/>
    </font>
    <font>
      <b/>
      <sz val="11"/>
      <color theme="0"/>
      <name val="Myriad Pro"/>
      <charset val="134"/>
    </font>
    <font>
      <b/>
      <i/>
      <sz val="11"/>
      <color rgb="FFFF0000"/>
      <name val="Myriad Pro"/>
      <charset val="134"/>
    </font>
    <font>
      <b/>
      <sz val="11"/>
      <color indexed="10"/>
      <name val="Myriad Pro"/>
      <charset val="134"/>
    </font>
    <font>
      <b/>
      <sz val="10"/>
      <color rgb="FFFF0000"/>
      <name val="Arial"/>
      <charset val="134"/>
    </font>
    <font>
      <b/>
      <sz val="11"/>
      <color rgb="FFFF0000"/>
      <name val="Myriad Pro"/>
      <charset val="134"/>
    </font>
    <font>
      <b/>
      <u/>
      <sz val="11"/>
      <color rgb="FFFF0000"/>
      <name val="Myriad Pro"/>
      <charset val="134"/>
    </font>
    <font>
      <b/>
      <i/>
      <sz val="11"/>
      <name val="Myriad Pro"/>
      <charset val="134"/>
    </font>
    <font>
      <b/>
      <sz val="18"/>
      <name val="Verdana"/>
      <charset val="238"/>
    </font>
    <font>
      <b/>
      <sz val="12"/>
      <color rgb="FF004D40"/>
      <name val="Verdana"/>
      <charset val="134"/>
    </font>
    <font>
      <b/>
      <sz val="10"/>
      <color rgb="FF004D40"/>
      <name val="Verdana"/>
      <charset val="238"/>
    </font>
    <font>
      <sz val="9"/>
      <name val="Verdana"/>
      <charset val="134"/>
    </font>
    <font>
      <b/>
      <sz val="10"/>
      <color rgb="FFFF0000"/>
      <name val="Arial"/>
      <charset val="238"/>
    </font>
    <font>
      <b/>
      <sz val="9"/>
      <color rgb="FFFF0000"/>
      <name val="Verdana"/>
      <charset val="238"/>
    </font>
    <font>
      <b/>
      <sz val="9"/>
      <name val="Verdana"/>
      <charset val="238"/>
    </font>
    <font>
      <i/>
      <sz val="9"/>
      <name val="Verdana"/>
      <charset val="134"/>
    </font>
    <font>
      <b/>
      <sz val="9"/>
      <color indexed="9"/>
      <name val="Verdana"/>
      <charset val="238"/>
    </font>
    <font>
      <b/>
      <sz val="9"/>
      <color indexed="10"/>
      <name val="Verdana"/>
      <charset val="238"/>
    </font>
    <font>
      <b/>
      <sz val="12"/>
      <color indexed="10"/>
      <name val="Verdana"/>
      <charset val="134"/>
    </font>
    <font>
      <b/>
      <sz val="18"/>
      <name val="Arial"/>
      <charset val="134"/>
    </font>
    <font>
      <sz val="10"/>
      <name val="Exo 2 Bold Expanded"/>
      <charset val="134"/>
    </font>
    <font>
      <b/>
      <sz val="10"/>
      <name val="Exo 2 Expanded"/>
      <charset val="134"/>
    </font>
    <font>
      <sz val="18"/>
      <name val="Exo 2 Bold Expanded"/>
      <charset val="134"/>
    </font>
    <font>
      <sz val="17"/>
      <color indexed="10"/>
      <name val="Exo 2 Regular Expanded"/>
      <charset val="134"/>
    </font>
    <font>
      <b/>
      <sz val="18"/>
      <color theme="0"/>
      <name val="Exo 2 Expanded"/>
      <charset val="134"/>
    </font>
    <font>
      <sz val="11"/>
      <name val="Exo 2 Regular Expanded"/>
      <charset val="134"/>
    </font>
    <font>
      <b/>
      <sz val="10"/>
      <name val="Verdana"/>
      <charset val="134"/>
    </font>
    <font>
      <b/>
      <sz val="11"/>
      <name val="Myriad Pro"/>
      <charset val="134"/>
    </font>
    <font>
      <b/>
      <sz val="10"/>
      <name val="Myriad Pro"/>
      <charset val="134"/>
    </font>
    <font>
      <b/>
      <sz val="11"/>
      <color rgb="FF0000FF"/>
      <name val="Myriad Pro"/>
      <charset val="134"/>
    </font>
    <font>
      <b/>
      <sz val="11"/>
      <color rgb="FFFF0000"/>
      <name val="Myriad Pro"/>
      <charset val="134"/>
    </font>
    <font>
      <b/>
      <i/>
      <sz val="8"/>
      <color rgb="FFFF0000"/>
      <name val="Verdana"/>
      <charset val="238"/>
    </font>
    <font>
      <b/>
      <i/>
      <sz val="11"/>
      <color indexed="10"/>
      <name val="Myriad Pro"/>
      <charset val="134"/>
    </font>
    <font>
      <sz val="10"/>
      <name val="Myriad Pro"/>
      <charset val="134"/>
    </font>
    <font>
      <b/>
      <sz val="10"/>
      <color theme="0"/>
      <name val="Myriad Pro"/>
      <charset val="134"/>
    </font>
    <font>
      <sz val="11"/>
      <color rgb="FFFF0000"/>
      <name val="Myriad Pro"/>
      <charset val="134"/>
    </font>
    <font>
      <i/>
      <sz val="10"/>
      <name val="Myriad Pro"/>
      <charset val="134"/>
    </font>
    <font>
      <b/>
      <sz val="10"/>
      <color indexed="12"/>
      <name val="Verdana"/>
      <charset val="134"/>
    </font>
    <font>
      <b/>
      <i/>
      <sz val="10"/>
      <name val="Exo 2 Expanded"/>
      <charset val="134"/>
    </font>
    <font>
      <sz val="8"/>
      <name val="Verdana"/>
      <charset val="134"/>
    </font>
    <font>
      <b/>
      <i/>
      <sz val="8"/>
      <name val="Exo 2 Expanded"/>
      <charset val="134"/>
    </font>
    <font>
      <i/>
      <sz val="8"/>
      <name val="Verdana"/>
      <charset val="134"/>
    </font>
    <font>
      <b/>
      <sz val="10"/>
      <color indexed="10"/>
      <name val="Verdana"/>
      <charset val="134"/>
    </font>
    <font>
      <i/>
      <sz val="11"/>
      <name val="Myriad Pro"/>
      <charset val="134"/>
    </font>
    <font>
      <b/>
      <i/>
      <sz val="10"/>
      <color indexed="10"/>
      <name val="Exo 2 Expanded"/>
      <charset val="134"/>
    </font>
    <font>
      <i/>
      <sz val="10"/>
      <name val="Verdana"/>
      <charset val="134"/>
    </font>
    <font>
      <b/>
      <sz val="11"/>
      <color theme="1"/>
      <name val="Myriad Pro"/>
      <charset val="134"/>
    </font>
    <font>
      <sz val="11"/>
      <color theme="1"/>
      <name val="Myriad Pro"/>
      <charset val="134"/>
    </font>
    <font>
      <b/>
      <sz val="11"/>
      <color rgb="FFFF0000"/>
      <name val="Exo 2 Expanded"/>
      <charset val="134"/>
    </font>
    <font>
      <sz val="10"/>
      <color rgb="FFFF0000"/>
      <name val="Verdana"/>
      <charset val="238"/>
    </font>
    <font>
      <b/>
      <sz val="11"/>
      <name val="Exo 2 Expanded"/>
      <charset val="134"/>
    </font>
    <font>
      <b/>
      <u/>
      <sz val="12"/>
      <color theme="0"/>
      <name val="Myriad Pro"/>
      <charset val="134"/>
    </font>
    <font>
      <b/>
      <sz val="9"/>
      <name val="Exo 2 Expanded"/>
      <charset val="134"/>
    </font>
    <font>
      <sz val="8"/>
      <color indexed="10"/>
      <name val="Verdana"/>
      <charset val="134"/>
    </font>
    <font>
      <b/>
      <sz val="10"/>
      <color indexed="10"/>
      <name val="Exo 2 Expanded"/>
      <charset val="134"/>
    </font>
    <font>
      <b/>
      <i/>
      <sz val="10"/>
      <color rgb="FFFF0000"/>
      <name val="Verdana"/>
      <charset val="238"/>
    </font>
    <font>
      <b/>
      <i/>
      <sz val="10"/>
      <color rgb="FFDD0806"/>
      <name val="Verdana"/>
      <charset val="134"/>
    </font>
    <font>
      <sz val="11"/>
      <color theme="1"/>
      <name val="Myriad Pro"/>
      <charset val="134"/>
    </font>
    <font>
      <u/>
      <sz val="11"/>
      <color indexed="12"/>
      <name val="Myriad Pro"/>
      <charset val="134"/>
    </font>
    <font>
      <b/>
      <sz val="14"/>
      <name val="Verdana"/>
      <charset val="238"/>
    </font>
    <font>
      <sz val="10"/>
      <color theme="0"/>
      <name val="Verdana"/>
      <charset val="238"/>
    </font>
    <font>
      <b/>
      <i/>
      <sz val="20"/>
      <color indexed="9"/>
      <name val="Verdana"/>
      <charset val="238"/>
    </font>
    <font>
      <b/>
      <i/>
      <sz val="22"/>
      <color indexed="9"/>
      <name val="Verdana"/>
      <charset val="238"/>
    </font>
    <font>
      <b/>
      <i/>
      <sz val="22"/>
      <color theme="0"/>
      <name val="Verdana"/>
      <charset val="238"/>
    </font>
    <font>
      <b/>
      <i/>
      <sz val="12"/>
      <color theme="1"/>
      <name val="Verdana"/>
      <charset val="238"/>
    </font>
    <font>
      <sz val="10"/>
      <color rgb="FF0000FF"/>
      <name val="Verdana"/>
      <charset val="238"/>
    </font>
    <font>
      <b/>
      <sz val="14"/>
      <color theme="0"/>
      <name val="Verdana"/>
      <charset val="238"/>
    </font>
    <font>
      <b/>
      <i/>
      <sz val="12"/>
      <name val="Verdana"/>
      <charset val="238"/>
    </font>
    <font>
      <b/>
      <u/>
      <sz val="12"/>
      <color indexed="12"/>
      <name val="Verdana"/>
      <charset val="238"/>
    </font>
    <font>
      <b/>
      <i/>
      <u/>
      <sz val="12"/>
      <color theme="1"/>
      <name val="Verdana"/>
      <charset val="238"/>
    </font>
    <font>
      <i/>
      <sz val="10"/>
      <color theme="0"/>
      <name val="Verdana"/>
      <charset val="238"/>
    </font>
    <font>
      <sz val="9"/>
      <color rgb="FFFFFF00"/>
      <name val="Verdana"/>
      <charset val="134"/>
    </font>
    <font>
      <sz val="10"/>
      <color rgb="FFFFFF00"/>
      <name val="Verdana"/>
      <charset val="134"/>
    </font>
    <font>
      <i/>
      <sz val="12"/>
      <color rgb="FFFFFF00"/>
      <name val="Verdana"/>
      <charset val="134"/>
    </font>
    <font>
      <b/>
      <i/>
      <sz val="12"/>
      <color theme="0"/>
      <name val="Verdana"/>
      <charset val="238"/>
    </font>
    <font>
      <sz val="11"/>
      <name val="Verdana"/>
      <charset val="238"/>
    </font>
    <font>
      <b/>
      <i/>
      <sz val="10"/>
      <name val="Verdana"/>
      <charset val="134"/>
    </font>
    <font>
      <u/>
      <sz val="10"/>
      <color indexed="12"/>
      <name val="Arial"/>
      <charset val="134"/>
    </font>
    <font>
      <u/>
      <sz val="10"/>
      <color theme="0"/>
      <name val="Verdana"/>
      <charset val="238"/>
    </font>
    <font>
      <u/>
      <sz val="10"/>
      <name val="Verdana"/>
      <charset val="238"/>
    </font>
    <font>
      <u/>
      <sz val="10"/>
      <color indexed="12"/>
      <name val="Verdana"/>
      <charset val="238"/>
    </font>
    <font>
      <b/>
      <sz val="11"/>
      <color theme="0"/>
      <name val="Verdana"/>
      <charset val="238"/>
    </font>
    <font>
      <b/>
      <sz val="11"/>
      <name val="Verdana"/>
      <charset val="238"/>
    </font>
    <font>
      <b/>
      <sz val="11"/>
      <color theme="1"/>
      <name val="Verdana"/>
      <charset val="238"/>
    </font>
    <font>
      <sz val="11"/>
      <color rgb="FF000000"/>
      <name val="Verdana"/>
      <charset val="238"/>
    </font>
    <font>
      <b/>
      <i/>
      <u/>
      <sz val="11"/>
      <color rgb="FFFF0000"/>
      <name val="Verdana"/>
      <charset val="238"/>
    </font>
    <font>
      <b/>
      <sz val="11"/>
      <color rgb="FFFF0000"/>
      <name val="Verdana"/>
      <charset val="238"/>
    </font>
    <font>
      <sz val="11"/>
      <color rgb="FFFF0000"/>
      <name val="Verdana"/>
      <charset val="238"/>
    </font>
    <font>
      <b/>
      <sz val="12"/>
      <name val="Calibri"/>
      <charset val="134"/>
    </font>
    <font>
      <b/>
      <sz val="11"/>
      <name val="宋体"/>
      <charset val="134"/>
    </font>
    <font>
      <b/>
      <sz val="10"/>
      <color theme="0"/>
      <name val="Verdana"/>
      <charset val="238"/>
    </font>
    <font>
      <b/>
      <sz val="8"/>
      <color indexed="48"/>
      <name val="Tahoma"/>
      <charset val="134"/>
    </font>
    <font>
      <b/>
      <sz val="8"/>
      <color indexed="12"/>
      <name val="Tahoma"/>
      <charset val="134"/>
    </font>
    <font>
      <b/>
      <sz val="8"/>
      <color rgb="FF0000D4"/>
      <name val="Tahoma"/>
      <charset val="134"/>
    </font>
    <font>
      <b/>
      <sz val="8"/>
      <color rgb="FF000000"/>
      <name val="Tahoma"/>
      <charset val="134"/>
    </font>
    <font>
      <b/>
      <sz val="9"/>
      <color rgb="FF000000"/>
      <name val="Arial"/>
      <charset val="238"/>
    </font>
    <font>
      <sz val="9"/>
      <name val="Tahoma"/>
      <charset val="134"/>
    </font>
    <font>
      <b/>
      <sz val="8"/>
      <name val="Tahoma"/>
      <charset val="134"/>
    </font>
    <font>
      <sz val="8"/>
      <name val="Tahoma"/>
      <charset val="134"/>
    </font>
    <font>
      <b/>
      <i/>
      <sz val="8"/>
      <color indexed="10"/>
      <name val="Tahoma"/>
      <charset val="134"/>
    </font>
    <font>
      <b/>
      <sz val="9"/>
      <color indexed="12"/>
      <name val="Tahoma"/>
      <charset val="134"/>
    </font>
    <font>
      <sz val="9"/>
      <color rgb="FF000000"/>
      <name val="Tahoma"/>
      <charset val="134"/>
    </font>
    <font>
      <b/>
      <sz val="9"/>
      <color rgb="FF0000D4"/>
      <name val="Tahoma"/>
      <charset val="134"/>
    </font>
    <font>
      <b/>
      <sz val="9"/>
      <color rgb="FF000000"/>
      <name val="Tahoma"/>
      <charset val="134"/>
    </font>
    <font>
      <sz val="8"/>
      <color rgb="FF000000"/>
      <name val="Tahoma"/>
      <charset val="134"/>
    </font>
    <font>
      <sz val="9"/>
      <color rgb="FF000000"/>
      <name val="Arial"/>
      <charset val="238"/>
    </font>
    <font>
      <b/>
      <sz val="9"/>
      <name val="Tahoma"/>
      <charset val="134"/>
    </font>
    <font>
      <b/>
      <sz val="9"/>
      <name val="Arial"/>
      <charset val="238"/>
    </font>
    <font>
      <sz val="9"/>
      <name val="Arial"/>
      <charset val="238"/>
    </font>
    <font>
      <sz val="11"/>
      <name val="Myriad Pro"/>
      <family val="2"/>
    </font>
    <font>
      <b/>
      <sz val="10"/>
      <name val="Myriad Pro"/>
      <family val="2"/>
    </font>
    <font>
      <sz val="10"/>
      <name val="Exo 2 Expanded"/>
      <family val="3"/>
    </font>
    <font>
      <b/>
      <i/>
      <sz val="10"/>
      <color indexed="10"/>
      <name val="Exo 2 Expanded"/>
      <family val="3"/>
    </font>
    <font>
      <b/>
      <sz val="10"/>
      <color theme="0"/>
      <name val="Exo 2 Expanded"/>
      <family val="3"/>
    </font>
    <font>
      <b/>
      <sz val="10"/>
      <name val="Exo 2 Expanded"/>
      <family val="3"/>
    </font>
    <font>
      <b/>
      <sz val="11"/>
      <name val="Myriad Pro"/>
      <family val="2"/>
    </font>
    <font>
      <b/>
      <i/>
      <sz val="11"/>
      <name val="Myriad Pro"/>
      <family val="2"/>
    </font>
    <font>
      <b/>
      <sz val="11"/>
      <name val="Myriad Pro"/>
      <family val="2"/>
      <charset val="134"/>
    </font>
    <font>
      <b/>
      <sz val="11"/>
      <color rgb="FF0000FF"/>
      <name val="Myriad Pro"/>
      <family val="2"/>
      <charset val="134"/>
    </font>
  </fonts>
  <fills count="27">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10"/>
        <bgColor indexed="64"/>
      </patternFill>
    </fill>
    <fill>
      <patternFill patternType="solid">
        <fgColor indexed="13"/>
        <bgColor indexed="64"/>
      </patternFill>
    </fill>
    <fill>
      <patternFill patternType="solid">
        <fgColor rgb="FFFFFF00"/>
        <bgColor indexed="64"/>
      </patternFill>
    </fill>
    <fill>
      <patternFill patternType="solid">
        <fgColor rgb="FFCCFFCC"/>
        <bgColor indexed="64"/>
      </patternFill>
    </fill>
    <fill>
      <patternFill patternType="solid">
        <fgColor theme="1"/>
        <bgColor indexed="64"/>
      </patternFill>
    </fill>
    <fill>
      <patternFill patternType="solid">
        <fgColor theme="1" tint="0.14993743705557422"/>
        <bgColor indexed="64"/>
      </patternFill>
    </fill>
    <fill>
      <patternFill patternType="solid">
        <fgColor theme="0" tint="-4.9989318521683403E-2"/>
        <bgColor indexed="64"/>
      </patternFill>
    </fill>
    <fill>
      <patternFill patternType="solid">
        <fgColor theme="0"/>
        <bgColor indexed="64"/>
      </patternFill>
    </fill>
    <fill>
      <patternFill patternType="solid">
        <fgColor theme="1" tint="0.249977111117893"/>
        <bgColor indexed="64"/>
      </patternFill>
    </fill>
    <fill>
      <patternFill patternType="solid">
        <fgColor rgb="FF004D40"/>
        <bgColor indexed="64"/>
      </patternFill>
    </fill>
    <fill>
      <patternFill patternType="solid">
        <fgColor theme="0" tint="-0.14993743705557422"/>
        <bgColor indexed="64"/>
      </patternFill>
    </fill>
    <fill>
      <patternFill patternType="solid">
        <fgColor rgb="FFFFFFFF"/>
        <bgColor rgb="FF000000"/>
      </patternFill>
    </fill>
    <fill>
      <patternFill patternType="solid">
        <fgColor rgb="FFF2F2F2"/>
        <bgColor rgb="FF000000"/>
      </patternFill>
    </fill>
    <fill>
      <patternFill patternType="solid">
        <fgColor theme="0" tint="-0.14993743705557422"/>
        <bgColor rgb="FF000000"/>
      </patternFill>
    </fill>
    <fill>
      <patternFill patternType="solid">
        <fgColor theme="0"/>
        <bgColor rgb="FF000000"/>
      </patternFill>
    </fill>
    <fill>
      <patternFill patternType="solid">
        <fgColor rgb="FFCFE5D5"/>
        <bgColor indexed="64"/>
      </patternFill>
    </fill>
    <fill>
      <patternFill patternType="solid">
        <fgColor rgb="FFFF0000"/>
        <bgColor indexed="64"/>
      </patternFill>
    </fill>
    <fill>
      <patternFill patternType="solid">
        <fgColor theme="0" tint="-0.249977111117893"/>
        <bgColor indexed="64"/>
      </patternFill>
    </fill>
    <fill>
      <patternFill patternType="solid">
        <fgColor indexed="17"/>
        <bgColor indexed="64"/>
      </patternFill>
    </fill>
    <fill>
      <patternFill patternType="solid">
        <fgColor rgb="FFDA9694"/>
        <bgColor rgb="FF000000"/>
      </patternFill>
    </fill>
    <fill>
      <patternFill patternType="solid">
        <fgColor rgb="FFD9D9D9"/>
        <bgColor rgb="FF000000"/>
      </patternFill>
    </fill>
    <fill>
      <patternFill patternType="solid">
        <fgColor rgb="FFC4D79B"/>
        <bgColor rgb="FF000000"/>
      </patternFill>
    </fill>
    <fill>
      <patternFill patternType="solid">
        <fgColor rgb="FFE8D10E"/>
        <bgColor rgb="FF000000"/>
      </patternFill>
    </fill>
  </fills>
  <borders count="3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diagonal/>
    </border>
    <border>
      <left style="medium">
        <color auto="1"/>
      </left>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bottom/>
      <diagonal/>
    </border>
    <border>
      <left/>
      <right/>
      <top style="thin">
        <color theme="1"/>
      </top>
      <bottom/>
      <diagonal/>
    </border>
    <border>
      <left/>
      <right/>
      <top/>
      <bottom style="thin">
        <color theme="1"/>
      </bottom>
      <diagonal/>
    </border>
  </borders>
  <cellStyleXfs count="3">
    <xf numFmtId="0" fontId="0" fillId="0" borderId="0"/>
    <xf numFmtId="0" fontId="124" fillId="0" borderId="0" applyNumberFormat="0" applyFill="0" applyBorder="0" applyAlignment="0" applyProtection="0">
      <alignment vertical="top"/>
      <protection locked="0"/>
    </xf>
    <xf numFmtId="0" fontId="2" fillId="0" borderId="0"/>
  </cellStyleXfs>
  <cellXfs count="638">
    <xf numFmtId="0" fontId="0" fillId="0" borderId="0" xfId="0"/>
    <xf numFmtId="0" fontId="1" fillId="0" borderId="0" xfId="0" applyFont="1"/>
    <xf numFmtId="0" fontId="0" fillId="0" borderId="0" xfId="0" applyAlignment="1">
      <alignment horizontal="center" vertical="center"/>
    </xf>
    <xf numFmtId="0" fontId="0" fillId="0" borderId="0" xfId="0"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xf>
    <xf numFmtId="20" fontId="0" fillId="0" borderId="0" xfId="0" applyNumberFormat="1" applyAlignment="1">
      <alignment horizontal="center" vertical="center"/>
    </xf>
    <xf numFmtId="0" fontId="0" fillId="0" borderId="0" xfId="0" applyAlignment="1">
      <alignment vertical="center"/>
    </xf>
    <xf numFmtId="0" fontId="3" fillId="0" borderId="0" xfId="0" applyFont="1"/>
    <xf numFmtId="0" fontId="4" fillId="0" borderId="0" xfId="0" applyFont="1" applyAlignment="1">
      <alignment horizontal="center" vertical="center"/>
    </xf>
    <xf numFmtId="167" fontId="8" fillId="0" borderId="0" xfId="0" applyNumberFormat="1" applyFont="1"/>
    <xf numFmtId="165" fontId="9" fillId="0" borderId="0" xfId="0" applyNumberFormat="1" applyFont="1" applyAlignment="1">
      <alignment horizontal="center" vertical="center"/>
    </xf>
    <xf numFmtId="167" fontId="10" fillId="0" borderId="0" xfId="0" applyNumberFormat="1" applyFont="1" applyAlignment="1">
      <alignment horizontal="center" vertical="center"/>
    </xf>
    <xf numFmtId="0" fontId="11" fillId="0" borderId="0" xfId="0" applyFont="1" applyAlignment="1">
      <alignment horizontal="center" vertical="center"/>
    </xf>
    <xf numFmtId="0" fontId="12" fillId="0" borderId="0" xfId="0" applyFont="1"/>
    <xf numFmtId="0" fontId="0" fillId="0" borderId="0" xfId="0" applyAlignment="1">
      <alignment horizontal="center"/>
    </xf>
    <xf numFmtId="0" fontId="1" fillId="0" borderId="3" xfId="0" applyFont="1" applyBorder="1"/>
    <xf numFmtId="0" fontId="1" fillId="0" borderId="3" xfId="0" applyFont="1" applyBorder="1" applyAlignment="1">
      <alignment horizontal="center"/>
    </xf>
    <xf numFmtId="0" fontId="13" fillId="0" borderId="3" xfId="0" applyFont="1" applyBorder="1" applyAlignment="1">
      <alignment horizontal="center"/>
    </xf>
    <xf numFmtId="0" fontId="14" fillId="3" borderId="3" xfId="0" applyFont="1" applyFill="1" applyBorder="1" applyAlignment="1">
      <alignment vertical="center"/>
    </xf>
    <xf numFmtId="0" fontId="14" fillId="3" borderId="3" xfId="0" applyFont="1" applyFill="1" applyBorder="1" applyAlignment="1">
      <alignment horizontal="left" vertical="center"/>
    </xf>
    <xf numFmtId="0" fontId="14" fillId="3" borderId="3" xfId="0" applyFont="1" applyFill="1" applyBorder="1" applyAlignment="1">
      <alignment horizontal="center" vertical="center"/>
    </xf>
    <xf numFmtId="165" fontId="14" fillId="3" borderId="3" xfId="0" applyNumberFormat="1" applyFont="1" applyFill="1" applyBorder="1" applyAlignment="1">
      <alignment horizontal="center" vertical="center"/>
    </xf>
    <xf numFmtId="0" fontId="15" fillId="0" borderId="3" xfId="0" applyFont="1" applyBorder="1" applyAlignment="1">
      <alignment horizontal="center"/>
    </xf>
    <xf numFmtId="0" fontId="15" fillId="0" borderId="3" xfId="0" applyFont="1" applyBorder="1" applyAlignment="1" applyProtection="1">
      <alignment vertical="center"/>
      <protection locked="0"/>
    </xf>
    <xf numFmtId="0" fontId="15" fillId="0" borderId="3" xfId="0" applyFont="1" applyBorder="1" applyAlignment="1" applyProtection="1">
      <alignment horizontal="center" vertical="center"/>
      <protection locked="0"/>
    </xf>
    <xf numFmtId="165" fontId="15" fillId="0" borderId="3" xfId="0" applyNumberFormat="1" applyFont="1" applyBorder="1" applyAlignment="1" applyProtection="1">
      <alignment horizontal="center" vertical="center"/>
      <protection locked="0"/>
    </xf>
    <xf numFmtId="0" fontId="0" fillId="0" borderId="0" xfId="0" applyAlignment="1">
      <alignment horizontal="right"/>
    </xf>
    <xf numFmtId="0" fontId="18" fillId="0" borderId="0" xfId="0" applyFont="1" applyAlignment="1">
      <alignment horizontal="right"/>
    </xf>
    <xf numFmtId="0" fontId="3" fillId="0" borderId="0" xfId="0" applyFont="1" applyAlignment="1">
      <alignment horizontal="center" vertical="center"/>
    </xf>
    <xf numFmtId="0" fontId="18" fillId="0" borderId="6"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15" fillId="0" borderId="0" xfId="0" applyFont="1" applyAlignment="1">
      <alignment horizontal="left"/>
    </xf>
    <xf numFmtId="166" fontId="15" fillId="2" borderId="0" xfId="0" applyNumberFormat="1" applyFont="1" applyFill="1" applyAlignment="1" applyProtection="1">
      <alignment vertical="center"/>
      <protection locked="0"/>
    </xf>
    <xf numFmtId="0" fontId="19" fillId="2" borderId="3" xfId="0" applyFont="1" applyFill="1" applyBorder="1" applyAlignment="1">
      <alignment horizontal="center"/>
    </xf>
    <xf numFmtId="4" fontId="14" fillId="3" borderId="3" xfId="0" applyNumberFormat="1" applyFont="1" applyFill="1" applyBorder="1" applyAlignment="1">
      <alignment horizontal="center" vertical="center"/>
    </xf>
    <xf numFmtId="2" fontId="15" fillId="0" borderId="3" xfId="0" applyNumberFormat="1" applyFont="1" applyBorder="1" applyAlignment="1">
      <alignment horizontal="center" vertical="center"/>
    </xf>
    <xf numFmtId="4" fontId="15" fillId="0" borderId="12" xfId="0" applyNumberFormat="1" applyFont="1" applyBorder="1" applyAlignment="1">
      <alignment horizontal="center"/>
    </xf>
    <xf numFmtId="4" fontId="0" fillId="0" borderId="0" xfId="0" applyNumberFormat="1" applyAlignment="1">
      <alignment horizontal="center" vertical="center"/>
    </xf>
    <xf numFmtId="2" fontId="0" fillId="0" borderId="0" xfId="0" applyNumberFormat="1" applyAlignment="1">
      <alignment horizontal="center" vertical="center"/>
    </xf>
    <xf numFmtId="0" fontId="15" fillId="0" borderId="15" xfId="0" applyFont="1" applyBorder="1" applyAlignment="1">
      <alignment horizontal="center" vertical="center"/>
    </xf>
    <xf numFmtId="4" fontId="0" fillId="0" borderId="16" xfId="0" applyNumberFormat="1" applyBorder="1" applyAlignment="1">
      <alignment horizontal="center" vertical="center"/>
    </xf>
    <xf numFmtId="4" fontId="0" fillId="0" borderId="17" xfId="0" applyNumberFormat="1" applyBorder="1" applyAlignment="1">
      <alignment horizontal="center" vertical="center"/>
    </xf>
    <xf numFmtId="0" fontId="15" fillId="0" borderId="18" xfId="0" applyFont="1" applyBorder="1" applyAlignment="1">
      <alignment horizontal="center" vertical="center"/>
    </xf>
    <xf numFmtId="49" fontId="0" fillId="0" borderId="0" xfId="0" applyNumberFormat="1" applyAlignment="1">
      <alignment horizontal="center" vertical="center"/>
    </xf>
    <xf numFmtId="4" fontId="0" fillId="0" borderId="19" xfId="0" applyNumberFormat="1" applyBorder="1" applyAlignment="1">
      <alignment horizontal="center" vertical="center"/>
    </xf>
    <xf numFmtId="0" fontId="15" fillId="0" borderId="20" xfId="0" applyFont="1" applyBorder="1" applyAlignment="1">
      <alignment horizontal="center" vertical="center"/>
    </xf>
    <xf numFmtId="2" fontId="15" fillId="0" borderId="12" xfId="0" applyNumberFormat="1" applyFont="1" applyBorder="1" applyAlignment="1">
      <alignment horizontal="center"/>
    </xf>
    <xf numFmtId="0" fontId="20" fillId="5" borderId="21" xfId="0" applyFont="1" applyFill="1" applyBorder="1" applyAlignment="1">
      <alignment horizontal="center" vertical="center"/>
    </xf>
    <xf numFmtId="0" fontId="21" fillId="0" borderId="0" xfId="0" applyFont="1" applyAlignment="1">
      <alignment horizontal="center" vertical="center"/>
    </xf>
    <xf numFmtId="0" fontId="15" fillId="0" borderId="22" xfId="0" applyFont="1" applyBorder="1" applyAlignment="1">
      <alignment vertical="center"/>
    </xf>
    <xf numFmtId="0" fontId="15" fillId="0" borderId="0" xfId="0" applyFont="1" applyAlignment="1">
      <alignment horizontal="center" vertical="center"/>
    </xf>
    <xf numFmtId="0" fontId="15" fillId="0" borderId="23" xfId="0" applyFont="1" applyBorder="1" applyAlignment="1">
      <alignment vertical="center"/>
    </xf>
    <xf numFmtId="0" fontId="15" fillId="0" borderId="24" xfId="0" applyFont="1" applyBorder="1" applyAlignment="1">
      <alignment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0" fillId="6" borderId="0" xfId="0" applyFill="1"/>
    <xf numFmtId="0" fontId="22" fillId="0" borderId="0" xfId="0" applyFont="1"/>
    <xf numFmtId="0" fontId="26" fillId="0" borderId="4" xfId="0" applyFont="1" applyBorder="1" applyAlignment="1">
      <alignment shrinkToFit="1"/>
    </xf>
    <xf numFmtId="165" fontId="26" fillId="0" borderId="4" xfId="0" applyNumberFormat="1" applyFont="1" applyBorder="1" applyAlignment="1">
      <alignment shrinkToFit="1"/>
    </xf>
    <xf numFmtId="0" fontId="26" fillId="0" borderId="4" xfId="0" applyFont="1" applyBorder="1" applyAlignment="1">
      <alignment horizontal="center" shrinkToFit="1"/>
    </xf>
    <xf numFmtId="0" fontId="27" fillId="0" borderId="6" xfId="0" applyFont="1" applyBorder="1" applyAlignment="1">
      <alignment shrinkToFit="1"/>
    </xf>
    <xf numFmtId="0" fontId="31" fillId="0" borderId="12" xfId="0" applyFont="1" applyBorder="1" applyAlignment="1">
      <alignment horizontal="center" vertical="center"/>
    </xf>
    <xf numFmtId="0" fontId="31" fillId="0" borderId="7" xfId="0" applyFont="1" applyBorder="1" applyAlignment="1">
      <alignment horizontal="center" vertical="center"/>
    </xf>
    <xf numFmtId="0" fontId="31" fillId="0" borderId="10" xfId="0" applyFont="1" applyBorder="1" applyAlignment="1">
      <alignment horizontal="center" vertical="center"/>
    </xf>
    <xf numFmtId="0" fontId="32" fillId="0" borderId="25" xfId="0" applyFont="1" applyBorder="1" applyAlignment="1">
      <alignment horizontal="center" vertical="center"/>
    </xf>
    <xf numFmtId="0" fontId="33" fillId="3" borderId="3" xfId="0" applyFont="1" applyFill="1" applyBorder="1" applyAlignment="1">
      <alignment horizontal="center" vertical="center"/>
    </xf>
    <xf numFmtId="0" fontId="33" fillId="3" borderId="3" xfId="0" applyFont="1" applyFill="1" applyBorder="1" applyAlignment="1">
      <alignment horizontal="left" vertical="center"/>
    </xf>
    <xf numFmtId="0" fontId="33" fillId="3" borderId="25" xfId="0" applyFont="1" applyFill="1" applyBorder="1" applyAlignment="1">
      <alignment horizontal="center" vertical="center"/>
    </xf>
    <xf numFmtId="165" fontId="33" fillId="3" borderId="25" xfId="0" applyNumberFormat="1" applyFont="1" applyFill="1" applyBorder="1" applyAlignment="1">
      <alignment horizontal="center" vertical="center"/>
    </xf>
    <xf numFmtId="16" fontId="33" fillId="3" borderId="25" xfId="0" applyNumberFormat="1" applyFont="1" applyFill="1" applyBorder="1" applyAlignment="1">
      <alignment horizontal="center" vertical="center"/>
    </xf>
    <xf numFmtId="0" fontId="31" fillId="0" borderId="3" xfId="0" applyFont="1" applyBorder="1" applyAlignment="1">
      <alignment horizontal="center" vertical="center"/>
    </xf>
    <xf numFmtId="0" fontId="31" fillId="0" borderId="3" xfId="0" applyFont="1" applyBorder="1" applyAlignment="1">
      <alignment vertical="center" shrinkToFit="1"/>
    </xf>
    <xf numFmtId="0" fontId="32" fillId="7" borderId="3" xfId="0" applyFont="1" applyFill="1" applyBorder="1" applyAlignment="1" applyProtection="1">
      <alignment horizontal="center" vertical="center"/>
      <protection locked="0"/>
    </xf>
    <xf numFmtId="165" fontId="31" fillId="0" borderId="3" xfId="0" applyNumberFormat="1" applyFont="1" applyBorder="1" applyAlignment="1">
      <alignment horizontal="center" vertical="center"/>
    </xf>
    <xf numFmtId="16" fontId="32" fillId="7" borderId="3" xfId="0" applyNumberFormat="1" applyFont="1" applyFill="1" applyBorder="1" applyAlignment="1" applyProtection="1">
      <alignment horizontal="center" vertical="center"/>
      <protection locked="0"/>
    </xf>
    <xf numFmtId="0" fontId="32" fillId="0" borderId="0" xfId="0" applyFont="1"/>
    <xf numFmtId="0" fontId="32" fillId="0" borderId="0" xfId="0" applyFont="1" applyAlignment="1">
      <alignment horizontal="center"/>
    </xf>
    <xf numFmtId="0" fontId="35" fillId="0" borderId="0" xfId="0" applyFont="1"/>
    <xf numFmtId="0" fontId="36" fillId="0" borderId="0" xfId="0" applyFont="1"/>
    <xf numFmtId="0" fontId="36" fillId="0" borderId="0" xfId="0" applyFont="1" applyAlignment="1">
      <alignment horizontal="center"/>
    </xf>
    <xf numFmtId="0" fontId="38" fillId="0" borderId="0" xfId="0" applyFont="1" applyAlignment="1">
      <alignment horizontal="right"/>
    </xf>
    <xf numFmtId="0" fontId="38" fillId="0" borderId="0" xfId="0" applyFont="1"/>
    <xf numFmtId="0" fontId="39" fillId="0" borderId="0" xfId="0" applyFont="1" applyAlignment="1">
      <alignment horizontal="right" wrapText="1" shrinkToFit="1"/>
    </xf>
    <xf numFmtId="0" fontId="38" fillId="0" borderId="0" xfId="0" applyFont="1" applyAlignment="1">
      <alignment horizontal="center"/>
    </xf>
    <xf numFmtId="0" fontId="39" fillId="0" borderId="0" xfId="0" applyFont="1" applyAlignment="1">
      <alignment horizontal="right" shrinkToFit="1"/>
    </xf>
    <xf numFmtId="172" fontId="33" fillId="3" borderId="25" xfId="0" applyNumberFormat="1" applyFont="1" applyFill="1" applyBorder="1" applyAlignment="1">
      <alignment horizontal="center" vertical="center"/>
    </xf>
    <xf numFmtId="165" fontId="33" fillId="3" borderId="3" xfId="0" applyNumberFormat="1" applyFont="1" applyFill="1" applyBorder="1" applyAlignment="1">
      <alignment horizontal="center" vertical="center"/>
    </xf>
    <xf numFmtId="172" fontId="33" fillId="3" borderId="3" xfId="0" applyNumberFormat="1" applyFont="1" applyFill="1" applyBorder="1" applyAlignment="1">
      <alignment horizontal="center" vertical="center"/>
    </xf>
    <xf numFmtId="0" fontId="40" fillId="0" borderId="0" xfId="0" applyFont="1"/>
    <xf numFmtId="0" fontId="41" fillId="0" borderId="0" xfId="0" applyFont="1"/>
    <xf numFmtId="0" fontId="0" fillId="0" borderId="0" xfId="0" applyAlignment="1">
      <alignment horizontal="center" vertical="top"/>
    </xf>
    <xf numFmtId="0" fontId="22" fillId="0" borderId="0" xfId="0" applyFont="1" applyAlignment="1">
      <alignment horizontal="center" vertical="center"/>
    </xf>
    <xf numFmtId="0" fontId="22" fillId="0" borderId="0" xfId="0" applyFont="1" applyAlignment="1">
      <alignment horizontal="center" vertical="top"/>
    </xf>
    <xf numFmtId="0" fontId="42" fillId="0" borderId="0" xfId="0" applyFont="1" applyAlignment="1">
      <alignment vertical="center"/>
    </xf>
    <xf numFmtId="0" fontId="42" fillId="0" borderId="0" xfId="0" applyFont="1"/>
    <xf numFmtId="0" fontId="44" fillId="0" borderId="0" xfId="0" applyFont="1"/>
    <xf numFmtId="165" fontId="44" fillId="0" borderId="0" xfId="0" applyNumberFormat="1" applyFont="1" applyAlignment="1">
      <alignment horizontal="center"/>
    </xf>
    <xf numFmtId="167" fontId="44" fillId="0" borderId="0" xfId="0" applyNumberFormat="1" applyFont="1" applyAlignment="1">
      <alignment horizontal="center"/>
    </xf>
    <xf numFmtId="0" fontId="47" fillId="0" borderId="0" xfId="0" applyFont="1" applyAlignment="1">
      <alignment vertical="center"/>
    </xf>
    <xf numFmtId="0" fontId="47" fillId="0" borderId="0" xfId="0" applyFont="1" applyAlignment="1">
      <alignment horizontal="center" vertical="center"/>
    </xf>
    <xf numFmtId="0" fontId="32" fillId="0" borderId="3" xfId="0" applyFont="1" applyBorder="1" applyAlignment="1">
      <alignment horizontal="center" vertical="center"/>
    </xf>
    <xf numFmtId="0" fontId="32" fillId="0" borderId="3" xfId="0" applyFont="1" applyBorder="1" applyAlignment="1">
      <alignment horizontal="center" vertical="center" wrapText="1"/>
    </xf>
    <xf numFmtId="0" fontId="33" fillId="3" borderId="3" xfId="0" applyFont="1" applyFill="1" applyBorder="1" applyAlignment="1">
      <alignment vertical="center"/>
    </xf>
    <xf numFmtId="0" fontId="31" fillId="7" borderId="3" xfId="0" applyFont="1" applyFill="1" applyBorder="1" applyAlignment="1" applyProtection="1">
      <alignment vertical="center" shrinkToFit="1"/>
      <protection locked="0"/>
    </xf>
    <xf numFmtId="0" fontId="31" fillId="7" borderId="3" xfId="0" applyFont="1" applyFill="1" applyBorder="1" applyAlignment="1" applyProtection="1">
      <alignment horizontal="center" vertical="center"/>
      <protection locked="0"/>
    </xf>
    <xf numFmtId="165" fontId="31" fillId="7" borderId="3" xfId="0" applyNumberFormat="1" applyFont="1" applyFill="1" applyBorder="1" applyAlignment="1" applyProtection="1">
      <alignment horizontal="center" vertical="center"/>
      <protection locked="0"/>
    </xf>
    <xf numFmtId="0" fontId="49" fillId="0" borderId="0" xfId="0" applyFont="1" applyAlignment="1">
      <alignment vertical="center"/>
    </xf>
    <xf numFmtId="0" fontId="32" fillId="0" borderId="0" xfId="0" applyFont="1" applyAlignment="1">
      <alignment vertical="center"/>
    </xf>
    <xf numFmtId="0" fontId="32" fillId="0" borderId="0" xfId="0" applyFont="1" applyAlignment="1">
      <alignment horizontal="center" vertical="center"/>
    </xf>
    <xf numFmtId="0" fontId="32" fillId="0" borderId="0" xfId="0" applyFont="1" applyAlignment="1">
      <alignment horizontal="right" vertical="center"/>
    </xf>
    <xf numFmtId="167" fontId="44" fillId="0" borderId="0" xfId="0" applyNumberFormat="1" applyFont="1"/>
    <xf numFmtId="165" fontId="44" fillId="0" borderId="0" xfId="0" applyNumberFormat="1" applyFont="1"/>
    <xf numFmtId="0" fontId="31" fillId="2" borderId="3" xfId="0" applyFont="1" applyFill="1" applyBorder="1" applyAlignment="1">
      <alignment horizontal="center" vertical="center"/>
    </xf>
    <xf numFmtId="4" fontId="33" fillId="3" borderId="3" xfId="0" applyNumberFormat="1" applyFont="1" applyFill="1" applyBorder="1" applyAlignment="1">
      <alignment horizontal="center" vertical="center"/>
    </xf>
    <xf numFmtId="0" fontId="31" fillId="7" borderId="3" xfId="0" applyFont="1" applyFill="1" applyBorder="1" applyAlignment="1" applyProtection="1">
      <alignment horizontal="center" vertical="center" shrinkToFit="1"/>
      <protection locked="0"/>
    </xf>
    <xf numFmtId="2" fontId="31" fillId="0" borderId="3" xfId="0" applyNumberFormat="1" applyFont="1" applyBorder="1" applyAlignment="1">
      <alignment horizontal="center" vertical="center"/>
    </xf>
    <xf numFmtId="4" fontId="31" fillId="0" borderId="12" xfId="0" applyNumberFormat="1" applyFont="1" applyBorder="1" applyAlignment="1">
      <alignment horizontal="center" vertical="center"/>
    </xf>
    <xf numFmtId="0" fontId="54" fillId="0" borderId="0" xfId="0" applyFont="1" applyAlignment="1">
      <alignment horizontal="right" vertical="center"/>
    </xf>
    <xf numFmtId="0" fontId="17" fillId="0" borderId="0" xfId="0" applyFont="1" applyAlignment="1">
      <alignment horizontal="right" vertical="center"/>
    </xf>
    <xf numFmtId="4" fontId="20" fillId="0" borderId="0" xfId="0" applyNumberFormat="1" applyFont="1" applyAlignment="1">
      <alignment horizontal="center" vertical="center"/>
    </xf>
    <xf numFmtId="0" fontId="42" fillId="0" borderId="0" xfId="0" applyFont="1" applyAlignment="1">
      <alignment horizontal="center" vertical="center"/>
    </xf>
    <xf numFmtId="0" fontId="42" fillId="0" borderId="0" xfId="0" applyFont="1" applyAlignment="1">
      <alignment horizontal="center"/>
    </xf>
    <xf numFmtId="2" fontId="31" fillId="0" borderId="12" xfId="0" applyNumberFormat="1" applyFont="1" applyBorder="1" applyAlignment="1">
      <alignment horizontal="center" vertical="center"/>
    </xf>
    <xf numFmtId="0" fontId="53" fillId="10" borderId="21" xfId="0" applyFont="1" applyFill="1" applyBorder="1" applyAlignment="1">
      <alignment horizontal="center" vertical="center"/>
    </xf>
    <xf numFmtId="0" fontId="20" fillId="0" borderId="0" xfId="0" applyFont="1" applyAlignment="1">
      <alignment horizontal="center" vertical="center"/>
    </xf>
    <xf numFmtId="0" fontId="0" fillId="0" borderId="0" xfId="0" applyAlignment="1">
      <alignment vertical="top"/>
    </xf>
    <xf numFmtId="0" fontId="56" fillId="0" borderId="0" xfId="0" applyFont="1"/>
    <xf numFmtId="165" fontId="57" fillId="0" borderId="0" xfId="0" applyNumberFormat="1" applyFont="1" applyAlignment="1">
      <alignment vertical="center"/>
    </xf>
    <xf numFmtId="164" fontId="57" fillId="0" borderId="0" xfId="0" applyNumberFormat="1" applyFont="1" applyAlignment="1">
      <alignment horizontal="center"/>
    </xf>
    <xf numFmtId="0" fontId="12" fillId="0" borderId="0" xfId="0" applyFont="1" applyAlignment="1">
      <alignment horizontal="center"/>
    </xf>
    <xf numFmtId="0" fontId="47" fillId="0" borderId="0" xfId="0" applyFont="1"/>
    <xf numFmtId="0" fontId="12" fillId="0" borderId="26" xfId="0" applyFont="1" applyBorder="1" applyAlignment="1" applyProtection="1">
      <alignment horizontal="center" vertical="center"/>
      <protection locked="0"/>
    </xf>
    <xf numFmtId="3" fontId="59" fillId="0" borderId="0" xfId="0" applyNumberFormat="1" applyFont="1" applyAlignment="1">
      <alignment horizontal="left" vertical="center"/>
    </xf>
    <xf numFmtId="0" fontId="58" fillId="0" borderId="0" xfId="0" applyFont="1" applyAlignment="1">
      <alignment vertical="center"/>
    </xf>
    <xf numFmtId="3" fontId="60" fillId="0" borderId="0" xfId="0" applyNumberFormat="1" applyFont="1" applyAlignment="1">
      <alignment horizontal="center" vertical="center"/>
    </xf>
    <xf numFmtId="0" fontId="60" fillId="0" borderId="0" xfId="0" applyFont="1"/>
    <xf numFmtId="0" fontId="58" fillId="0" borderId="0" xfId="0" applyFont="1"/>
    <xf numFmtId="0" fontId="61" fillId="0" borderId="26" xfId="0" applyFont="1" applyBorder="1" applyAlignment="1" applyProtection="1">
      <alignment horizontal="center" vertical="center"/>
      <protection locked="0"/>
    </xf>
    <xf numFmtId="3" fontId="60" fillId="0" borderId="0" xfId="0" applyNumberFormat="1" applyFont="1" applyAlignment="1">
      <alignment horizontal="left"/>
    </xf>
    <xf numFmtId="0" fontId="62" fillId="0" borderId="0" xfId="0" applyFont="1" applyAlignment="1">
      <alignment vertical="center"/>
    </xf>
    <xf numFmtId="0" fontId="58" fillId="0" borderId="0" xfId="0" applyFont="1" applyAlignment="1">
      <alignment horizontal="center"/>
    </xf>
    <xf numFmtId="0" fontId="58" fillId="0" borderId="0" xfId="0" applyFont="1" applyAlignment="1">
      <alignment horizontal="right"/>
    </xf>
    <xf numFmtId="0" fontId="65" fillId="0" borderId="0" xfId="0" applyFont="1" applyAlignment="1">
      <alignment horizontal="center"/>
    </xf>
    <xf numFmtId="0" fontId="65" fillId="0" borderId="0" xfId="0" applyFont="1"/>
    <xf numFmtId="0" fontId="66" fillId="0" borderId="0" xfId="0" applyFont="1" applyAlignment="1" applyProtection="1">
      <alignment horizontal="center" vertical="center"/>
      <protection locked="0"/>
    </xf>
    <xf numFmtId="0" fontId="59" fillId="0" borderId="0" xfId="0" applyFont="1"/>
    <xf numFmtId="3" fontId="60" fillId="0" borderId="0" xfId="0" applyNumberFormat="1" applyFont="1" applyAlignment="1">
      <alignment horizontal="left" vertical="center"/>
    </xf>
    <xf numFmtId="0" fontId="58" fillId="0" borderId="0" xfId="0" applyFont="1" applyAlignment="1">
      <alignment horizontal="center" vertical="center"/>
    </xf>
    <xf numFmtId="0" fontId="68" fillId="0" borderId="0" xfId="2" applyFont="1" applyAlignment="1">
      <alignment vertical="center"/>
    </xf>
    <xf numFmtId="0" fontId="47" fillId="0" borderId="0" xfId="2" applyFont="1" applyAlignment="1">
      <alignment vertical="center"/>
    </xf>
    <xf numFmtId="0" fontId="47" fillId="11" borderId="0" xfId="2" applyFont="1" applyFill="1" applyAlignment="1">
      <alignment vertical="center"/>
    </xf>
    <xf numFmtId="0" fontId="68" fillId="0" borderId="0" xfId="2" applyFont="1" applyAlignment="1" applyProtection="1">
      <alignment vertical="center"/>
      <protection locked="0"/>
    </xf>
    <xf numFmtId="0" fontId="47" fillId="0" borderId="0" xfId="2" applyFont="1" applyAlignment="1" applyProtection="1">
      <alignment vertical="center"/>
      <protection locked="0"/>
    </xf>
    <xf numFmtId="0" fontId="68" fillId="10" borderId="4" xfId="2" applyFont="1" applyFill="1" applyBorder="1" applyAlignment="1">
      <alignment vertical="center"/>
    </xf>
    <xf numFmtId="0" fontId="73" fillId="10" borderId="4" xfId="2" applyFont="1" applyFill="1" applyBorder="1" applyAlignment="1">
      <alignment vertical="center"/>
    </xf>
    <xf numFmtId="0" fontId="32" fillId="10" borderId="4" xfId="2" applyFont="1" applyFill="1" applyBorder="1" applyAlignment="1">
      <alignment vertical="center"/>
    </xf>
    <xf numFmtId="0" fontId="68" fillId="10" borderId="0" xfId="2" applyFont="1" applyFill="1" applyAlignment="1">
      <alignment vertical="center"/>
    </xf>
    <xf numFmtId="0" fontId="47" fillId="10" borderId="0" xfId="2" applyFont="1" applyFill="1" applyAlignment="1">
      <alignment vertical="center"/>
    </xf>
    <xf numFmtId="0" fontId="32" fillId="10" borderId="0" xfId="2" applyFont="1" applyFill="1" applyAlignment="1">
      <alignment vertical="center"/>
    </xf>
    <xf numFmtId="0" fontId="32" fillId="10" borderId="0" xfId="2" applyFont="1" applyFill="1" applyAlignment="1">
      <alignment horizontal="right" vertical="center"/>
    </xf>
    <xf numFmtId="0" fontId="67" fillId="10" borderId="6" xfId="2" applyFont="1" applyFill="1" applyBorder="1" applyAlignment="1">
      <alignment vertical="center"/>
    </xf>
    <xf numFmtId="0" fontId="68" fillId="10" borderId="6" xfId="2" applyFont="1" applyFill="1" applyBorder="1" applyAlignment="1">
      <alignment vertical="center"/>
    </xf>
    <xf numFmtId="0" fontId="47" fillId="10" borderId="6" xfId="2" applyFont="1" applyFill="1" applyBorder="1" applyAlignment="1">
      <alignment vertical="center"/>
    </xf>
    <xf numFmtId="0" fontId="32" fillId="10" borderId="6" xfId="2" applyFont="1" applyFill="1" applyBorder="1" applyAlignment="1">
      <alignment horizontal="right" vertical="center"/>
    </xf>
    <xf numFmtId="0" fontId="32" fillId="0" borderId="0" xfId="2" applyFont="1" applyAlignment="1">
      <alignment vertical="center"/>
    </xf>
    <xf numFmtId="0" fontId="32" fillId="10" borderId="4" xfId="2" applyFont="1" applyFill="1" applyBorder="1" applyAlignment="1">
      <alignment horizontal="right" vertical="center"/>
    </xf>
    <xf numFmtId="0" fontId="32" fillId="0" borderId="0" xfId="2" applyFont="1" applyAlignment="1">
      <alignment horizontal="right" vertical="center"/>
    </xf>
    <xf numFmtId="0" fontId="73" fillId="0" borderId="0" xfId="1" applyFont="1" applyAlignment="1" applyProtection="1">
      <alignment horizontal="center" vertical="center"/>
    </xf>
    <xf numFmtId="0" fontId="73" fillId="0" borderId="0" xfId="0" applyFont="1" applyAlignment="1">
      <alignment horizontal="center" vertical="center"/>
    </xf>
    <xf numFmtId="0" fontId="31" fillId="11" borderId="4" xfId="2" applyFont="1" applyFill="1" applyBorder="1" applyAlignment="1">
      <alignment vertical="center"/>
    </xf>
    <xf numFmtId="0" fontId="77" fillId="11" borderId="4" xfId="2" applyFont="1" applyFill="1" applyBorder="1" applyAlignment="1">
      <alignment vertical="center" wrapText="1" shrinkToFit="1"/>
    </xf>
    <xf numFmtId="0" fontId="31" fillId="11" borderId="0" xfId="2" applyFont="1" applyFill="1" applyAlignment="1">
      <alignment vertical="center"/>
    </xf>
    <xf numFmtId="0" fontId="77" fillId="11" borderId="0" xfId="2" applyFont="1" applyFill="1" applyAlignment="1">
      <alignment vertical="center" wrapText="1" shrinkToFit="1"/>
    </xf>
    <xf numFmtId="0" fontId="31" fillId="0" borderId="0" xfId="2" applyFont="1" applyAlignment="1">
      <alignment vertical="center"/>
    </xf>
    <xf numFmtId="0" fontId="77" fillId="15" borderId="0" xfId="0" applyFont="1" applyFill="1" applyAlignment="1">
      <alignment vertical="center" wrapText="1" shrinkToFit="1"/>
    </xf>
    <xf numFmtId="0" fontId="79" fillId="10" borderId="6" xfId="2" applyFont="1" applyFill="1" applyBorder="1" applyAlignment="1">
      <alignment vertical="center"/>
    </xf>
    <xf numFmtId="0" fontId="68" fillId="10" borderId="2" xfId="2" applyFont="1" applyFill="1" applyBorder="1" applyAlignment="1">
      <alignment vertical="center"/>
    </xf>
    <xf numFmtId="0" fontId="73" fillId="10" borderId="2" xfId="2" applyFont="1" applyFill="1" applyBorder="1" applyAlignment="1">
      <alignment vertical="center"/>
    </xf>
    <xf numFmtId="0" fontId="47" fillId="10" borderId="2" xfId="2" applyFont="1" applyFill="1" applyBorder="1" applyAlignment="1">
      <alignment vertical="center"/>
    </xf>
    <xf numFmtId="0" fontId="32" fillId="0" borderId="2" xfId="0" applyFont="1" applyBorder="1" applyAlignment="1">
      <alignment vertical="center"/>
    </xf>
    <xf numFmtId="165" fontId="31" fillId="0" borderId="2" xfId="2" applyNumberFormat="1" applyFont="1" applyBorder="1" applyAlignment="1">
      <alignment horizontal="center" vertical="center"/>
    </xf>
    <xf numFmtId="0" fontId="32" fillId="0" borderId="2" xfId="2" applyFont="1" applyBorder="1" applyAlignment="1">
      <alignment horizontal="right" vertical="center"/>
    </xf>
    <xf numFmtId="0" fontId="32" fillId="0" borderId="2" xfId="1" applyFont="1" applyBorder="1" applyAlignment="1" applyProtection="1">
      <alignment vertical="center"/>
    </xf>
    <xf numFmtId="0" fontId="31" fillId="0" borderId="2" xfId="2" applyFont="1" applyBorder="1" applyAlignment="1">
      <alignment horizontal="center" vertical="center"/>
    </xf>
    <xf numFmtId="0" fontId="47" fillId="10" borderId="4" xfId="2" applyFont="1" applyFill="1" applyBorder="1" applyAlignment="1">
      <alignment vertical="center"/>
    </xf>
    <xf numFmtId="0" fontId="32" fillId="11" borderId="4" xfId="2" applyFont="1" applyFill="1" applyBorder="1" applyAlignment="1">
      <alignment horizontal="left" vertical="center"/>
    </xf>
    <xf numFmtId="0" fontId="32" fillId="11" borderId="4" xfId="2" applyFont="1" applyFill="1" applyBorder="1" applyAlignment="1">
      <alignment vertical="center"/>
    </xf>
    <xf numFmtId="169" fontId="77" fillId="14" borderId="4" xfId="2" applyNumberFormat="1" applyFont="1" applyFill="1" applyBorder="1" applyAlignment="1" applyProtection="1">
      <alignment horizontal="center" vertical="center" shrinkToFit="1"/>
      <protection locked="0"/>
    </xf>
    <xf numFmtId="0" fontId="32" fillId="11" borderId="4" xfId="2" applyFont="1" applyFill="1" applyBorder="1" applyAlignment="1">
      <alignment horizontal="center" vertical="center"/>
    </xf>
    <xf numFmtId="0" fontId="32" fillId="11" borderId="0" xfId="2" applyFont="1" applyFill="1" applyAlignment="1">
      <alignment horizontal="right" vertical="center"/>
    </xf>
    <xf numFmtId="0" fontId="31" fillId="11" borderId="0" xfId="0" applyFont="1" applyFill="1" applyAlignment="1" applyProtection="1">
      <alignment horizontal="center" vertical="center"/>
      <protection locked="0"/>
    </xf>
    <xf numFmtId="0" fontId="31" fillId="14" borderId="8" xfId="0" applyFont="1" applyFill="1" applyBorder="1" applyAlignment="1" applyProtection="1">
      <alignment horizontal="center" vertical="center"/>
      <protection locked="0"/>
    </xf>
    <xf numFmtId="0" fontId="31" fillId="0" borderId="4" xfId="0" applyFont="1" applyBorder="1" applyAlignment="1">
      <alignment horizontal="center" vertical="center"/>
    </xf>
    <xf numFmtId="0" fontId="32" fillId="11" borderId="0" xfId="2" applyFont="1" applyFill="1" applyAlignment="1">
      <alignment vertical="center"/>
    </xf>
    <xf numFmtId="20" fontId="77" fillId="14" borderId="4" xfId="2" applyNumberFormat="1" applyFont="1" applyFill="1" applyBorder="1" applyAlignment="1" applyProtection="1">
      <alignment horizontal="center" vertical="center"/>
      <protection locked="0"/>
    </xf>
    <xf numFmtId="0" fontId="32" fillId="10" borderId="2" xfId="2" applyFont="1" applyFill="1" applyBorder="1" applyAlignment="1">
      <alignment horizontal="center" vertical="center"/>
    </xf>
    <xf numFmtId="0" fontId="31" fillId="14" borderId="2" xfId="0" applyFont="1" applyFill="1" applyBorder="1" applyAlignment="1" applyProtection="1">
      <alignment horizontal="center" vertical="center" shrinkToFit="1"/>
      <protection locked="0"/>
    </xf>
    <xf numFmtId="0" fontId="31" fillId="10" borderId="0" xfId="2" applyFont="1" applyFill="1" applyAlignment="1">
      <alignment horizontal="right" vertical="center"/>
    </xf>
    <xf numFmtId="0" fontId="31" fillId="14" borderId="5" xfId="0" applyFont="1" applyFill="1" applyBorder="1" applyAlignment="1" applyProtection="1">
      <alignment horizontal="center" vertical="center"/>
      <protection locked="0"/>
    </xf>
    <xf numFmtId="0" fontId="31" fillId="0" borderId="0" xfId="0" applyFont="1" applyAlignment="1">
      <alignment horizontal="center" vertical="center"/>
    </xf>
    <xf numFmtId="0" fontId="31" fillId="11" borderId="0" xfId="0" applyFont="1" applyFill="1" applyAlignment="1">
      <alignment horizontal="center" vertical="center"/>
    </xf>
    <xf numFmtId="0" fontId="32" fillId="10" borderId="6" xfId="2" applyFont="1" applyFill="1" applyBorder="1" applyAlignment="1">
      <alignment vertical="center"/>
    </xf>
    <xf numFmtId="0" fontId="31" fillId="11" borderId="6" xfId="0" applyFont="1" applyFill="1" applyBorder="1" applyAlignment="1">
      <alignment vertical="center"/>
    </xf>
    <xf numFmtId="0" fontId="31" fillId="14" borderId="6" xfId="0" applyFont="1" applyFill="1" applyBorder="1" applyAlignment="1" applyProtection="1">
      <alignment horizontal="center" vertical="center"/>
      <protection locked="0"/>
    </xf>
    <xf numFmtId="0" fontId="32" fillId="0" borderId="4" xfId="2" applyFont="1" applyBorder="1" applyAlignment="1">
      <alignment vertical="center"/>
    </xf>
    <xf numFmtId="174" fontId="31" fillId="11" borderId="4" xfId="2" applyNumberFormat="1" applyFont="1" applyFill="1" applyBorder="1" applyAlignment="1">
      <alignment horizontal="center" vertical="center"/>
    </xf>
    <xf numFmtId="0" fontId="8" fillId="10" borderId="6" xfId="2" applyFont="1" applyFill="1" applyBorder="1" applyAlignment="1">
      <alignment vertical="center"/>
    </xf>
    <xf numFmtId="0" fontId="32" fillId="0" borderId="6" xfId="2" applyFont="1" applyBorder="1" applyAlignment="1">
      <alignment vertical="center"/>
    </xf>
    <xf numFmtId="173" fontId="31" fillId="14" borderId="6" xfId="2" applyNumberFormat="1" applyFont="1" applyFill="1" applyBorder="1" applyAlignment="1" applyProtection="1">
      <alignment horizontal="center" vertical="center"/>
      <protection locked="0"/>
    </xf>
    <xf numFmtId="0" fontId="83" fillId="0" borderId="6" xfId="2" applyFont="1" applyBorder="1" applyAlignment="1">
      <alignment vertical="center"/>
    </xf>
    <xf numFmtId="0" fontId="31" fillId="10" borderId="4" xfId="2" applyFont="1" applyFill="1" applyBorder="1" applyAlignment="1">
      <alignment horizontal="right" vertical="center"/>
    </xf>
    <xf numFmtId="0" fontId="73" fillId="10" borderId="0" xfId="2" applyFont="1" applyFill="1" applyAlignment="1">
      <alignment vertical="center"/>
    </xf>
    <xf numFmtId="0" fontId="84" fillId="10" borderId="0" xfId="2" applyFont="1" applyFill="1" applyAlignment="1">
      <alignment horizontal="right" vertical="center"/>
    </xf>
    <xf numFmtId="0" fontId="85" fillId="10" borderId="0" xfId="2" applyFont="1" applyFill="1" applyAlignment="1">
      <alignment vertical="center"/>
    </xf>
    <xf numFmtId="4" fontId="31" fillId="14" borderId="0" xfId="2" applyNumberFormat="1" applyFont="1" applyFill="1" applyAlignment="1" applyProtection="1">
      <alignment horizontal="center" vertical="center"/>
      <protection locked="0"/>
    </xf>
    <xf numFmtId="0" fontId="86" fillId="10" borderId="0" xfId="2" applyFont="1" applyFill="1" applyAlignment="1">
      <alignment vertical="center"/>
    </xf>
    <xf numFmtId="0" fontId="32" fillId="0" borderId="0" xfId="2" applyFont="1" applyAlignment="1">
      <alignment horizontal="left" vertical="center"/>
    </xf>
    <xf numFmtId="0" fontId="80" fillId="0" borderId="0" xfId="2" applyFont="1" applyAlignment="1">
      <alignment vertical="center"/>
    </xf>
    <xf numFmtId="0" fontId="68" fillId="10" borderId="0" xfId="2" applyFont="1" applyFill="1" applyAlignment="1">
      <alignment vertical="center" wrapText="1"/>
    </xf>
    <xf numFmtId="0" fontId="31" fillId="0" borderId="6" xfId="0" applyFont="1" applyBorder="1" applyAlignment="1">
      <alignment vertical="center"/>
    </xf>
    <xf numFmtId="4" fontId="77" fillId="11" borderId="0" xfId="2" applyNumberFormat="1" applyFont="1" applyFill="1" applyAlignment="1">
      <alignment horizontal="center" vertical="center"/>
    </xf>
    <xf numFmtId="49" fontId="31" fillId="11" borderId="0" xfId="2" applyNumberFormat="1" applyFont="1" applyFill="1" applyAlignment="1">
      <alignment vertical="center"/>
    </xf>
    <xf numFmtId="0" fontId="80" fillId="11" borderId="0" xfId="2" applyFont="1" applyFill="1" applyAlignment="1">
      <alignment vertical="center"/>
    </xf>
    <xf numFmtId="0" fontId="86" fillId="11" borderId="0" xfId="2" applyFont="1" applyFill="1" applyAlignment="1">
      <alignment vertical="center"/>
    </xf>
    <xf numFmtId="0" fontId="87" fillId="0" borderId="0" xfId="2" applyFont="1" applyAlignment="1">
      <alignment horizontal="left" vertical="center"/>
    </xf>
    <xf numFmtId="0" fontId="88" fillId="0" borderId="0" xfId="2" applyFont="1" applyAlignment="1">
      <alignment horizontal="left" vertical="center"/>
    </xf>
    <xf numFmtId="4" fontId="89" fillId="0" borderId="0" xfId="2" applyNumberFormat="1" applyFont="1" applyAlignment="1">
      <alignment horizontal="center" vertical="center"/>
    </xf>
    <xf numFmtId="0" fontId="31" fillId="0" borderId="0" xfId="2" applyFont="1" applyAlignment="1">
      <alignment horizontal="left" vertical="center"/>
    </xf>
    <xf numFmtId="0" fontId="32" fillId="0" borderId="6" xfId="2" applyFont="1" applyBorder="1" applyAlignment="1">
      <alignment horizontal="right" vertical="center"/>
    </xf>
    <xf numFmtId="0" fontId="32" fillId="0" borderId="6" xfId="2" applyFont="1" applyBorder="1" applyAlignment="1">
      <alignment horizontal="left" vertical="center"/>
    </xf>
    <xf numFmtId="0" fontId="31" fillId="0" borderId="6" xfId="2" applyFont="1" applyBorder="1" applyAlignment="1">
      <alignment horizontal="left" vertical="center"/>
    </xf>
    <xf numFmtId="170" fontId="48" fillId="8" borderId="4" xfId="2" applyNumberFormat="1" applyFont="1" applyFill="1" applyBorder="1" applyAlignment="1">
      <alignment horizontal="center" vertical="center" shrinkToFit="1"/>
    </xf>
    <xf numFmtId="9" fontId="31" fillId="0" borderId="0" xfId="2" applyNumberFormat="1" applyFont="1" applyAlignment="1">
      <alignment horizontal="center" vertical="center"/>
    </xf>
    <xf numFmtId="0" fontId="90" fillId="0" borderId="0" xfId="2" applyFont="1" applyAlignment="1">
      <alignment vertical="center"/>
    </xf>
    <xf numFmtId="0" fontId="91" fillId="10" borderId="0" xfId="2" applyFont="1" applyFill="1" applyAlignment="1">
      <alignment vertical="center" wrapText="1"/>
    </xf>
    <xf numFmtId="0" fontId="47" fillId="0" borderId="6" xfId="2" applyFont="1" applyBorder="1" applyAlignment="1">
      <alignment vertical="center"/>
    </xf>
    <xf numFmtId="9" fontId="73" fillId="0" borderId="6" xfId="2" applyNumberFormat="1" applyFont="1" applyBorder="1" applyAlignment="1">
      <alignment horizontal="center" vertical="center"/>
    </xf>
    <xf numFmtId="0" fontId="92" fillId="0" borderId="6" xfId="2" applyFont="1" applyBorder="1" applyAlignment="1">
      <alignment vertical="center"/>
    </xf>
    <xf numFmtId="9" fontId="73" fillId="0" borderId="0" xfId="2" applyNumberFormat="1" applyFont="1" applyAlignment="1">
      <alignment horizontal="center" vertical="center"/>
    </xf>
    <xf numFmtId="0" fontId="92" fillId="0" borderId="0" xfId="2" applyFont="1" applyAlignment="1">
      <alignment vertical="center"/>
    </xf>
    <xf numFmtId="167" fontId="32" fillId="0" borderId="4" xfId="2" applyNumberFormat="1" applyFont="1" applyBorder="1" applyAlignment="1">
      <alignment horizontal="center" vertical="center"/>
    </xf>
    <xf numFmtId="20" fontId="31" fillId="14" borderId="4" xfId="2" applyNumberFormat="1" applyFont="1" applyFill="1" applyBorder="1" applyAlignment="1" applyProtection="1">
      <alignment horizontal="center" vertical="center"/>
      <protection locked="0"/>
    </xf>
    <xf numFmtId="20" fontId="31" fillId="14" borderId="0" xfId="2" applyNumberFormat="1" applyFont="1" applyFill="1" applyAlignment="1" applyProtection="1">
      <alignment horizontal="center" vertical="center"/>
      <protection locked="0"/>
    </xf>
    <xf numFmtId="0" fontId="32" fillId="11" borderId="6" xfId="2" applyFont="1" applyFill="1" applyBorder="1" applyAlignment="1">
      <alignment horizontal="right" vertical="center"/>
    </xf>
    <xf numFmtId="0" fontId="31" fillId="0" borderId="28" xfId="2" applyFont="1" applyBorder="1" applyAlignment="1">
      <alignment vertical="center"/>
    </xf>
    <xf numFmtId="170" fontId="77" fillId="11" borderId="4" xfId="2" applyNumberFormat="1" applyFont="1" applyFill="1" applyBorder="1" applyAlignment="1">
      <alignment horizontal="center" vertical="center" shrinkToFit="1"/>
    </xf>
    <xf numFmtId="170" fontId="93" fillId="11" borderId="0" xfId="2" applyNumberFormat="1" applyFont="1" applyFill="1" applyAlignment="1">
      <alignment horizontal="center" vertical="center" shrinkToFit="1"/>
    </xf>
    <xf numFmtId="0" fontId="93" fillId="0" borderId="0" xfId="2" applyFont="1" applyAlignment="1">
      <alignment vertical="center"/>
    </xf>
    <xf numFmtId="170" fontId="77" fillId="11" borderId="0" xfId="2" applyNumberFormat="1" applyFont="1" applyFill="1" applyAlignment="1">
      <alignment horizontal="center" vertical="center" shrinkToFit="1"/>
    </xf>
    <xf numFmtId="170" fontId="77" fillId="14" borderId="0" xfId="2" applyNumberFormat="1" applyFont="1" applyFill="1" applyAlignment="1" applyProtection="1">
      <alignment horizontal="center" vertical="top" shrinkToFit="1"/>
      <protection locked="0"/>
    </xf>
    <xf numFmtId="0" fontId="31" fillId="0" borderId="6" xfId="2" applyFont="1" applyBorder="1" applyAlignment="1">
      <alignment vertical="center"/>
    </xf>
    <xf numFmtId="170" fontId="77" fillId="14" borderId="6" xfId="2" applyNumberFormat="1" applyFont="1" applyFill="1" applyBorder="1" applyAlignment="1" applyProtection="1">
      <alignment horizontal="center" vertical="top" shrinkToFit="1"/>
      <protection locked="0"/>
    </xf>
    <xf numFmtId="0" fontId="95" fillId="10" borderId="0" xfId="2" applyFont="1" applyFill="1" applyAlignment="1">
      <alignment vertical="center"/>
    </xf>
    <xf numFmtId="0" fontId="96" fillId="10" borderId="0" xfId="2" applyFont="1" applyFill="1" applyAlignment="1">
      <alignment vertical="center"/>
    </xf>
    <xf numFmtId="0" fontId="82" fillId="10" borderId="0" xfId="2" applyFont="1" applyFill="1" applyAlignment="1">
      <alignment vertical="center"/>
    </xf>
    <xf numFmtId="2" fontId="77" fillId="11" borderId="0" xfId="2" applyNumberFormat="1" applyFont="1" applyFill="1" applyAlignment="1">
      <alignment horizontal="center" vertical="center"/>
    </xf>
    <xf numFmtId="4" fontId="77" fillId="11" borderId="0" xfId="2" applyNumberFormat="1" applyFont="1" applyFill="1" applyAlignment="1">
      <alignment horizontal="right" vertical="center"/>
    </xf>
    <xf numFmtId="0" fontId="97" fillId="10" borderId="0" xfId="2" applyFont="1" applyFill="1" applyAlignment="1">
      <alignment vertical="center" wrapText="1"/>
    </xf>
    <xf numFmtId="0" fontId="32" fillId="10" borderId="0" xfId="2" applyFont="1" applyFill="1" applyAlignment="1">
      <alignment vertical="center" wrapText="1"/>
    </xf>
    <xf numFmtId="0" fontId="97" fillId="10" borderId="6" xfId="2" applyFont="1" applyFill="1" applyBorder="1" applyAlignment="1">
      <alignment vertical="center" wrapText="1"/>
    </xf>
    <xf numFmtId="0" fontId="32" fillId="10" borderId="6" xfId="2" applyFont="1" applyFill="1" applyBorder="1" applyAlignment="1">
      <alignment vertical="center" wrapText="1"/>
    </xf>
    <xf numFmtId="0" fontId="77" fillId="11" borderId="6" xfId="2" applyFont="1" applyFill="1" applyBorder="1" applyAlignment="1">
      <alignment vertical="center"/>
    </xf>
    <xf numFmtId="0" fontId="96" fillId="11" borderId="6" xfId="2" applyFont="1" applyFill="1" applyBorder="1" applyAlignment="1">
      <alignment vertical="center"/>
    </xf>
    <xf numFmtId="0" fontId="47" fillId="11" borderId="6" xfId="2" applyFont="1" applyFill="1" applyBorder="1" applyAlignment="1">
      <alignment vertical="center"/>
    </xf>
    <xf numFmtId="0" fontId="31" fillId="0" borderId="4" xfId="2" applyFont="1" applyBorder="1" applyAlignment="1">
      <alignment vertical="center"/>
    </xf>
    <xf numFmtId="0" fontId="33" fillId="0" borderId="0" xfId="2" applyFont="1" applyAlignment="1">
      <alignment horizontal="center" vertical="center"/>
    </xf>
    <xf numFmtId="0" fontId="92" fillId="10" borderId="0" xfId="2" applyFont="1" applyFill="1" applyAlignment="1">
      <alignment vertical="center"/>
    </xf>
    <xf numFmtId="0" fontId="88" fillId="10" borderId="6" xfId="2" applyFont="1" applyFill="1" applyBorder="1" applyAlignment="1">
      <alignment vertical="center"/>
    </xf>
    <xf numFmtId="0" fontId="100" fillId="10" borderId="0" xfId="2" applyFont="1" applyFill="1" applyAlignment="1">
      <alignment vertical="center" wrapText="1"/>
    </xf>
    <xf numFmtId="0" fontId="88" fillId="10" borderId="0" xfId="2" applyFont="1" applyFill="1" applyAlignment="1">
      <alignment vertical="center"/>
    </xf>
    <xf numFmtId="0" fontId="101" fillId="10" borderId="0" xfId="2" applyFont="1" applyFill="1" applyAlignment="1">
      <alignment vertical="center" wrapText="1"/>
    </xf>
    <xf numFmtId="0" fontId="8" fillId="0" borderId="0" xfId="2" applyFont="1" applyAlignment="1">
      <alignment vertical="center"/>
    </xf>
    <xf numFmtId="4" fontId="89" fillId="0" borderId="0" xfId="2" applyNumberFormat="1" applyFont="1" applyAlignment="1">
      <alignment horizontal="left" vertical="center"/>
    </xf>
    <xf numFmtId="0" fontId="62" fillId="18" borderId="0" xfId="0" applyFont="1" applyFill="1" applyAlignment="1">
      <alignment vertical="center" wrapText="1"/>
    </xf>
    <xf numFmtId="0" fontId="103" fillId="18" borderId="0" xfId="0" applyFont="1" applyFill="1" applyAlignment="1">
      <alignment vertical="center" wrapText="1"/>
    </xf>
    <xf numFmtId="20" fontId="32" fillId="0" borderId="4" xfId="2" applyNumberFormat="1" applyFont="1" applyBorder="1" applyAlignment="1">
      <alignment horizontal="center" vertical="center"/>
    </xf>
    <xf numFmtId="20" fontId="32" fillId="0" borderId="0" xfId="2" applyNumberFormat="1" applyFont="1" applyAlignment="1">
      <alignment horizontal="center" vertical="center"/>
    </xf>
    <xf numFmtId="3" fontId="77" fillId="0" borderId="0" xfId="2" applyNumberFormat="1" applyFont="1" applyAlignment="1">
      <alignment horizontal="center" vertical="center"/>
    </xf>
    <xf numFmtId="0" fontId="68" fillId="10" borderId="29" xfId="2" applyFont="1" applyFill="1" applyBorder="1" applyAlignment="1">
      <alignment vertical="center"/>
    </xf>
    <xf numFmtId="0" fontId="47" fillId="10" borderId="29" xfId="2" applyFont="1" applyFill="1" applyBorder="1" applyAlignment="1">
      <alignment vertical="center"/>
    </xf>
    <xf numFmtId="0" fontId="8" fillId="0" borderId="0" xfId="2" applyFont="1" applyAlignment="1">
      <alignment horizontal="center" vertical="center" wrapText="1"/>
    </xf>
    <xf numFmtId="0" fontId="47" fillId="10" borderId="4" xfId="2" applyFont="1" applyFill="1" applyBorder="1" applyAlignment="1">
      <alignment vertical="center" wrapText="1"/>
    </xf>
    <xf numFmtId="0" fontId="67" fillId="10" borderId="4" xfId="2" applyFont="1" applyFill="1" applyBorder="1" applyAlignment="1">
      <alignment vertical="center" wrapText="1"/>
    </xf>
    <xf numFmtId="0" fontId="47" fillId="10" borderId="0" xfId="2" applyFont="1" applyFill="1" applyAlignment="1">
      <alignment vertical="center" wrapText="1"/>
    </xf>
    <xf numFmtId="0" fontId="68" fillId="10" borderId="6" xfId="2" applyFont="1" applyFill="1" applyBorder="1" applyAlignment="1">
      <alignment vertical="center" wrapText="1"/>
    </xf>
    <xf numFmtId="0" fontId="47" fillId="10" borderId="6" xfId="2" applyFont="1" applyFill="1" applyBorder="1" applyAlignment="1">
      <alignment vertical="center" wrapText="1"/>
    </xf>
    <xf numFmtId="0" fontId="48" fillId="9" borderId="4" xfId="2" applyFont="1" applyFill="1" applyBorder="1" applyAlignment="1">
      <alignment horizontal="center" vertical="center" wrapText="1"/>
    </xf>
    <xf numFmtId="0" fontId="106" fillId="0" borderId="0" xfId="0" applyFont="1" applyAlignment="1">
      <alignment horizontal="center" vertical="center"/>
    </xf>
    <xf numFmtId="0" fontId="107" fillId="0" borderId="0" xfId="0" applyFont="1" applyAlignment="1">
      <alignment horizontal="center" vertical="center"/>
    </xf>
    <xf numFmtId="0" fontId="47" fillId="11" borderId="0" xfId="0" applyFont="1" applyFill="1" applyAlignment="1">
      <alignment vertical="center"/>
    </xf>
    <xf numFmtId="171" fontId="47" fillId="0" borderId="0" xfId="0" applyNumberFormat="1" applyFont="1" applyAlignment="1">
      <alignment horizontal="center" vertical="center"/>
    </xf>
    <xf numFmtId="174" fontId="47" fillId="0" borderId="0" xfId="0" applyNumberFormat="1" applyFont="1" applyAlignment="1">
      <alignment vertical="center"/>
    </xf>
    <xf numFmtId="0" fontId="109" fillId="11" borderId="0" xfId="0" applyFont="1" applyFill="1" applyAlignment="1">
      <alignment horizontal="center" vertical="center"/>
    </xf>
    <xf numFmtId="0" fontId="110" fillId="11" borderId="0" xfId="0" applyFont="1" applyFill="1" applyAlignment="1">
      <alignment horizontal="center" vertical="center"/>
    </xf>
    <xf numFmtId="0" fontId="106" fillId="0" borderId="2" xfId="0" applyFont="1" applyBorder="1" applyAlignment="1">
      <alignment horizontal="center" vertical="center"/>
    </xf>
    <xf numFmtId="0" fontId="111" fillId="19" borderId="2" xfId="0" applyFont="1" applyFill="1" applyBorder="1" applyAlignment="1" applyProtection="1">
      <alignment horizontal="center" vertical="center"/>
      <protection locked="0"/>
    </xf>
    <xf numFmtId="0" fontId="112" fillId="11" borderId="0" xfId="0" applyFont="1" applyFill="1" applyAlignment="1">
      <alignment vertical="center"/>
    </xf>
    <xf numFmtId="0" fontId="106" fillId="13" borderId="2" xfId="0" applyFont="1" applyFill="1" applyBorder="1" applyAlignment="1">
      <alignment horizontal="center" vertical="center"/>
    </xf>
    <xf numFmtId="0" fontId="113" fillId="13" borderId="2" xfId="0" applyFont="1" applyFill="1" applyBorder="1" applyAlignment="1">
      <alignment horizontal="center" vertical="center"/>
    </xf>
    <xf numFmtId="0" fontId="111" fillId="19" borderId="0" xfId="0" applyFont="1" applyFill="1" applyAlignment="1" applyProtection="1">
      <alignment horizontal="center" vertical="center"/>
      <protection locked="0"/>
    </xf>
    <xf numFmtId="0" fontId="47" fillId="11" borderId="0" xfId="0" applyFont="1" applyFill="1" applyAlignment="1">
      <alignment horizontal="center" vertical="center"/>
    </xf>
    <xf numFmtId="0" fontId="107" fillId="8" borderId="0" xfId="0" applyFont="1" applyFill="1" applyAlignment="1">
      <alignment horizontal="center" vertical="center"/>
    </xf>
    <xf numFmtId="0" fontId="107" fillId="13" borderId="2" xfId="0" applyFont="1" applyFill="1" applyBorder="1" applyAlignment="1">
      <alignment horizontal="center" vertical="center"/>
    </xf>
    <xf numFmtId="0" fontId="47" fillId="13" borderId="2" xfId="0" applyFont="1" applyFill="1" applyBorder="1" applyAlignment="1">
      <alignment horizontal="center" vertical="center"/>
    </xf>
    <xf numFmtId="165" fontId="111" fillId="10" borderId="0" xfId="0" applyNumberFormat="1" applyFont="1" applyFill="1" applyAlignment="1" applyProtection="1">
      <alignment horizontal="center" vertical="center"/>
      <protection locked="0"/>
    </xf>
    <xf numFmtId="165" fontId="114" fillId="10" borderId="0" xfId="0" applyNumberFormat="1" applyFont="1" applyFill="1" applyAlignment="1" applyProtection="1">
      <alignment horizontal="center" vertical="center"/>
      <protection locked="0"/>
    </xf>
    <xf numFmtId="165" fontId="111" fillId="10" borderId="0" xfId="0" applyNumberFormat="1" applyFont="1" applyFill="1" applyAlignment="1">
      <alignment horizontal="center" vertical="center"/>
    </xf>
    <xf numFmtId="165" fontId="111" fillId="19" borderId="0" xfId="0" applyNumberFormat="1" applyFont="1" applyFill="1" applyAlignment="1" applyProtection="1">
      <alignment horizontal="center" vertical="center"/>
      <protection locked="0"/>
    </xf>
    <xf numFmtId="165" fontId="47" fillId="0" borderId="0" xfId="0" applyNumberFormat="1" applyFont="1" applyAlignment="1">
      <alignment vertical="center"/>
    </xf>
    <xf numFmtId="0" fontId="115" fillId="10" borderId="0" xfId="1" applyFont="1" applyFill="1" applyAlignment="1" applyProtection="1">
      <alignment horizontal="center" vertical="center"/>
    </xf>
    <xf numFmtId="165" fontId="116" fillId="10" borderId="0" xfId="1" applyNumberFormat="1" applyFont="1" applyFill="1" applyAlignment="1" applyProtection="1">
      <alignment horizontal="center" vertical="center" shrinkToFit="1"/>
    </xf>
    <xf numFmtId="0" fontId="113" fillId="0" borderId="0" xfId="0" applyFont="1" applyAlignment="1">
      <alignment horizontal="center" vertical="center"/>
    </xf>
    <xf numFmtId="49" fontId="111" fillId="8" borderId="0" xfId="0" applyNumberFormat="1" applyFont="1" applyFill="1" applyAlignment="1" applyProtection="1">
      <alignment horizontal="center" vertical="center"/>
      <protection locked="0"/>
    </xf>
    <xf numFmtId="174" fontId="111" fillId="10" borderId="0" xfId="0" applyNumberFormat="1" applyFont="1" applyFill="1" applyAlignment="1" applyProtection="1">
      <alignment horizontal="center" vertical="center"/>
      <protection locked="0"/>
    </xf>
    <xf numFmtId="174" fontId="114" fillId="10" borderId="0" xfId="0" applyNumberFormat="1" applyFont="1" applyFill="1" applyAlignment="1" applyProtection="1">
      <alignment horizontal="center" vertical="center"/>
      <protection locked="0"/>
    </xf>
    <xf numFmtId="174" fontId="114" fillId="11" borderId="0" xfId="0" applyNumberFormat="1" applyFont="1" applyFill="1" applyAlignment="1">
      <alignment vertical="center"/>
    </xf>
    <xf numFmtId="174" fontId="114" fillId="0" borderId="0" xfId="0" applyNumberFormat="1" applyFont="1" applyAlignment="1">
      <alignment horizontal="center" vertical="center"/>
    </xf>
    <xf numFmtId="0" fontId="106" fillId="0" borderId="0" xfId="0" applyFont="1" applyAlignment="1">
      <alignment horizontal="center" vertical="center" shrinkToFit="1"/>
    </xf>
    <xf numFmtId="2" fontId="111" fillId="10" borderId="0" xfId="0" applyNumberFormat="1" applyFont="1" applyFill="1" applyAlignment="1">
      <alignment horizontal="center" vertical="center"/>
    </xf>
    <xf numFmtId="174" fontId="114" fillId="0" borderId="0" xfId="0" applyNumberFormat="1" applyFont="1" applyAlignment="1">
      <alignment vertical="center"/>
    </xf>
    <xf numFmtId="4" fontId="114" fillId="0" borderId="0" xfId="0" applyNumberFormat="1" applyFont="1" applyAlignment="1">
      <alignment vertical="center"/>
    </xf>
    <xf numFmtId="0" fontId="117" fillId="13" borderId="2" xfId="0" applyFont="1" applyFill="1" applyBorder="1" applyAlignment="1">
      <alignment horizontal="center" vertical="center"/>
    </xf>
    <xf numFmtId="0" fontId="118" fillId="20" borderId="0" xfId="0" applyFont="1" applyFill="1" applyAlignment="1">
      <alignment vertical="center"/>
    </xf>
    <xf numFmtId="0" fontId="119" fillId="20" borderId="0" xfId="0" applyFont="1" applyFill="1" applyAlignment="1">
      <alignment vertical="center"/>
    </xf>
    <xf numFmtId="4" fontId="114" fillId="10" borderId="0" xfId="0" applyNumberFormat="1" applyFont="1" applyFill="1" applyAlignment="1">
      <alignment horizontal="center"/>
    </xf>
    <xf numFmtId="174" fontId="120" fillId="20" borderId="0" xfId="0" applyNumberFormat="1" applyFont="1" applyFill="1" applyAlignment="1">
      <alignment horizontal="left" vertical="center"/>
    </xf>
    <xf numFmtId="174" fontId="120" fillId="20" borderId="0" xfId="0" applyNumberFormat="1" applyFont="1" applyFill="1" applyAlignment="1">
      <alignment vertical="center"/>
    </xf>
    <xf numFmtId="4" fontId="111" fillId="10" borderId="0" xfId="0" applyNumberFormat="1" applyFont="1" applyFill="1" applyAlignment="1">
      <alignment horizontal="center" vertical="center"/>
    </xf>
    <xf numFmtId="0" fontId="107" fillId="11" borderId="0" xfId="0" applyFont="1" applyFill="1" applyAlignment="1">
      <alignment horizontal="center" vertical="center"/>
    </xf>
    <xf numFmtId="0" fontId="113" fillId="12" borderId="0" xfId="0" applyFont="1" applyFill="1" applyAlignment="1">
      <alignment horizontal="center" vertical="center" shrinkToFit="1"/>
    </xf>
    <xf numFmtId="0" fontId="107" fillId="12" borderId="0" xfId="0" applyFont="1" applyFill="1" applyAlignment="1">
      <alignment horizontal="center" vertical="center" wrapText="1" shrinkToFit="1"/>
    </xf>
    <xf numFmtId="174" fontId="121" fillId="11" borderId="0" xfId="0" applyNumberFormat="1" applyFont="1" applyFill="1" applyAlignment="1">
      <alignment horizontal="center" vertical="center"/>
    </xf>
    <xf numFmtId="174" fontId="111" fillId="10" borderId="0" xfId="0" applyNumberFormat="1" applyFont="1" applyFill="1" applyAlignment="1">
      <alignment horizontal="center" vertical="center"/>
    </xf>
    <xf numFmtId="174" fontId="111" fillId="10" borderId="7" xfId="0" applyNumberFormat="1" applyFont="1" applyFill="1" applyBorder="1" applyAlignment="1">
      <alignment horizontal="center" vertical="center"/>
    </xf>
    <xf numFmtId="0" fontId="112" fillId="0" borderId="0" xfId="0" applyFont="1" applyAlignment="1">
      <alignment vertical="center"/>
    </xf>
    <xf numFmtId="174" fontId="111" fillId="10" borderId="7" xfId="0" applyNumberFormat="1" applyFont="1" applyFill="1" applyBorder="1" applyAlignment="1" applyProtection="1">
      <alignment horizontal="center" vertical="center"/>
      <protection locked="0"/>
    </xf>
    <xf numFmtId="174" fontId="107" fillId="0" borderId="0" xfId="0" applyNumberFormat="1" applyFont="1" applyAlignment="1">
      <alignment horizontal="center" vertical="center"/>
    </xf>
    <xf numFmtId="174" fontId="47" fillId="0" borderId="0" xfId="0" applyNumberFormat="1" applyFont="1" applyAlignment="1">
      <alignment horizontal="center" vertical="center"/>
    </xf>
    <xf numFmtId="0" fontId="122" fillId="0" borderId="0" xfId="0" applyFont="1" applyAlignment="1">
      <alignment horizontal="center"/>
    </xf>
    <xf numFmtId="1" fontId="114" fillId="0" borderId="0" xfId="0" applyNumberFormat="1" applyFont="1" applyAlignment="1">
      <alignment vertical="center"/>
    </xf>
    <xf numFmtId="1" fontId="114" fillId="0" borderId="0" xfId="0" applyNumberFormat="1" applyFont="1" applyAlignment="1">
      <alignment horizontal="center" vertical="center"/>
    </xf>
    <xf numFmtId="1" fontId="47" fillId="0" borderId="0" xfId="0" applyNumberFormat="1" applyFont="1" applyAlignment="1">
      <alignment vertical="center"/>
    </xf>
    <xf numFmtId="1" fontId="47" fillId="0" borderId="0" xfId="0" applyNumberFormat="1" applyFont="1" applyAlignment="1">
      <alignment horizontal="center" vertical="center"/>
    </xf>
    <xf numFmtId="1" fontId="107" fillId="0" borderId="0" xfId="0" applyNumberFormat="1" applyFont="1" applyAlignment="1">
      <alignment horizontal="center" vertical="center"/>
    </xf>
    <xf numFmtId="1" fontId="121" fillId="0" borderId="0" xfId="0" applyNumberFormat="1" applyFont="1" applyAlignment="1">
      <alignment horizontal="center" vertical="center"/>
    </xf>
    <xf numFmtId="174" fontId="121" fillId="0" borderId="0" xfId="0" applyNumberFormat="1" applyFont="1" applyAlignment="1">
      <alignment horizontal="center" vertical="center"/>
    </xf>
    <xf numFmtId="0" fontId="107" fillId="8" borderId="0" xfId="0" applyFont="1" applyFill="1" applyAlignment="1">
      <alignment vertical="center"/>
    </xf>
    <xf numFmtId="165" fontId="123" fillId="0" borderId="0" xfId="0" applyNumberFormat="1" applyFont="1" applyAlignment="1">
      <alignment horizontal="center" vertical="center"/>
    </xf>
    <xf numFmtId="165" fontId="92" fillId="0" borderId="0" xfId="0" applyNumberFormat="1" applyFont="1" applyAlignment="1">
      <alignment horizontal="center" vertical="center"/>
    </xf>
    <xf numFmtId="165" fontId="124" fillId="0" borderId="0" xfId="1" applyNumberFormat="1" applyAlignment="1" applyProtection="1">
      <alignment horizontal="center" vertical="center"/>
    </xf>
    <xf numFmtId="0" fontId="123" fillId="0" borderId="0" xfId="0" applyFont="1" applyAlignment="1">
      <alignment horizontal="center" vertical="center"/>
    </xf>
    <xf numFmtId="0" fontId="124" fillId="0" borderId="0" xfId="1" applyAlignment="1" applyProtection="1">
      <alignment horizontal="center" vertical="center"/>
    </xf>
    <xf numFmtId="165" fontId="121" fillId="0" borderId="0" xfId="0" applyNumberFormat="1" applyFont="1" applyAlignment="1">
      <alignment horizontal="center" vertical="center"/>
    </xf>
    <xf numFmtId="165" fontId="125" fillId="0" borderId="0" xfId="1" applyNumberFormat="1" applyFont="1" applyAlignment="1" applyProtection="1">
      <alignment horizontal="center" vertical="center"/>
    </xf>
    <xf numFmtId="165" fontId="114" fillId="0" borderId="0" xfId="0" applyNumberFormat="1" applyFont="1" applyAlignment="1">
      <alignment horizontal="center" vertical="center"/>
    </xf>
    <xf numFmtId="165" fontId="126" fillId="0" borderId="0" xfId="1" applyNumberFormat="1" applyFont="1" applyAlignment="1" applyProtection="1">
      <alignment horizontal="center" vertical="center"/>
    </xf>
    <xf numFmtId="174" fontId="111" fillId="10" borderId="27" xfId="0" applyNumberFormat="1" applyFont="1" applyFill="1" applyBorder="1" applyAlignment="1" applyProtection="1">
      <alignment horizontal="center" vertical="center"/>
      <protection locked="0"/>
    </xf>
    <xf numFmtId="2" fontId="111" fillId="10" borderId="0" xfId="0" applyNumberFormat="1" applyFont="1" applyFill="1" applyAlignment="1" applyProtection="1">
      <alignment horizontal="center" vertical="center"/>
      <protection locked="0"/>
    </xf>
    <xf numFmtId="174" fontId="111" fillId="10" borderId="10" xfId="0" applyNumberFormat="1" applyFont="1" applyFill="1" applyBorder="1" applyAlignment="1" applyProtection="1">
      <alignment horizontal="center" vertical="center"/>
      <protection locked="0"/>
    </xf>
    <xf numFmtId="4" fontId="114" fillId="21" borderId="0" xfId="0" applyNumberFormat="1" applyFont="1" applyFill="1" applyAlignment="1">
      <alignment horizontal="center" vertical="center"/>
    </xf>
    <xf numFmtId="4" fontId="121" fillId="21" borderId="0" xfId="0" applyNumberFormat="1" applyFont="1" applyFill="1" applyAlignment="1">
      <alignment horizontal="center" vertical="center"/>
    </xf>
    <xf numFmtId="0" fontId="106" fillId="22" borderId="2" xfId="0" applyFont="1" applyFill="1" applyBorder="1" applyAlignment="1">
      <alignment horizontal="center" vertical="center"/>
    </xf>
    <xf numFmtId="0" fontId="113" fillId="22" borderId="2" xfId="0" applyFont="1" applyFill="1" applyBorder="1" applyAlignment="1">
      <alignment horizontal="center" vertical="center"/>
    </xf>
    <xf numFmtId="0" fontId="106" fillId="11" borderId="0" xfId="0" applyFont="1" applyFill="1" applyAlignment="1">
      <alignment horizontal="center" vertical="center"/>
    </xf>
    <xf numFmtId="165" fontId="121" fillId="11" borderId="0" xfId="0" applyNumberFormat="1" applyFont="1" applyFill="1" applyAlignment="1">
      <alignment horizontal="center" vertical="center"/>
    </xf>
    <xf numFmtId="165" fontId="127" fillId="11" borderId="0" xfId="1" applyNumberFormat="1" applyFont="1" applyFill="1" applyAlignment="1" applyProtection="1">
      <alignment horizontal="center" vertical="center"/>
    </xf>
    <xf numFmtId="165" fontId="125" fillId="11" borderId="0" xfId="1" applyNumberFormat="1" applyFont="1" applyFill="1" applyAlignment="1" applyProtection="1">
      <alignment horizontal="center" vertical="center"/>
    </xf>
    <xf numFmtId="0" fontId="122" fillId="0" borderId="0" xfId="0" applyFont="1"/>
    <xf numFmtId="0" fontId="122" fillId="0" borderId="0" xfId="0" applyFont="1" applyAlignment="1">
      <alignment horizontal="left"/>
    </xf>
    <xf numFmtId="0" fontId="122" fillId="0" borderId="0" xfId="0" applyFont="1" applyAlignment="1">
      <alignment horizontal="right"/>
    </xf>
    <xf numFmtId="0" fontId="128" fillId="8" borderId="0" xfId="0" applyFont="1" applyFill="1"/>
    <xf numFmtId="0" fontId="128" fillId="8" borderId="0" xfId="0" applyFont="1" applyFill="1" applyAlignment="1">
      <alignment horizontal="center"/>
    </xf>
    <xf numFmtId="165" fontId="129" fillId="23" borderId="0" xfId="0" applyNumberFormat="1" applyFont="1" applyFill="1" applyAlignment="1">
      <alignment horizontal="center" vertical="center"/>
    </xf>
    <xf numFmtId="174" fontId="130" fillId="23" borderId="0" xfId="0" applyNumberFormat="1" applyFont="1" applyFill="1" applyAlignment="1">
      <alignment horizontal="center" vertical="center"/>
    </xf>
    <xf numFmtId="0" fontId="129" fillId="23" borderId="0" xfId="0" applyFont="1" applyFill="1" applyAlignment="1">
      <alignment horizontal="left" vertical="center"/>
    </xf>
    <xf numFmtId="174" fontId="129" fillId="23" borderId="0" xfId="0" applyNumberFormat="1" applyFont="1" applyFill="1" applyAlignment="1">
      <alignment horizontal="center" vertical="center"/>
    </xf>
    <xf numFmtId="174" fontId="129" fillId="0" borderId="0" xfId="0" applyNumberFormat="1" applyFont="1" applyAlignment="1">
      <alignment horizontal="center" vertical="center"/>
    </xf>
    <xf numFmtId="165" fontId="129" fillId="24" borderId="0" xfId="0" applyNumberFormat="1" applyFont="1" applyFill="1" applyAlignment="1">
      <alignment horizontal="center" vertical="center"/>
    </xf>
    <xf numFmtId="174" fontId="129" fillId="24" borderId="0" xfId="0" applyNumberFormat="1" applyFont="1" applyFill="1" applyAlignment="1">
      <alignment horizontal="center" vertical="center"/>
    </xf>
    <xf numFmtId="0" fontId="129" fillId="24" borderId="0" xfId="0" applyFont="1" applyFill="1" applyAlignment="1">
      <alignment horizontal="left" vertical="center"/>
    </xf>
    <xf numFmtId="174" fontId="130" fillId="24" borderId="0" xfId="0" applyNumberFormat="1" applyFont="1" applyFill="1" applyAlignment="1">
      <alignment horizontal="center" vertical="center"/>
    </xf>
    <xf numFmtId="165" fontId="129" fillId="25" borderId="0" xfId="0" applyNumberFormat="1" applyFont="1" applyFill="1" applyAlignment="1">
      <alignment horizontal="center" vertical="center"/>
    </xf>
    <xf numFmtId="174" fontId="129" fillId="25" borderId="0" xfId="0" applyNumberFormat="1" applyFont="1" applyFill="1" applyAlignment="1">
      <alignment horizontal="center" vertical="center"/>
    </xf>
    <xf numFmtId="0" fontId="129" fillId="25" borderId="0" xfId="0" applyFont="1" applyFill="1" applyAlignment="1">
      <alignment horizontal="left" vertical="center"/>
    </xf>
    <xf numFmtId="165" fontId="129" fillId="26" borderId="0" xfId="0" applyNumberFormat="1" applyFont="1" applyFill="1" applyAlignment="1">
      <alignment horizontal="center" vertical="center"/>
    </xf>
    <xf numFmtId="174" fontId="129" fillId="26" borderId="0" xfId="0" applyNumberFormat="1" applyFont="1" applyFill="1" applyAlignment="1">
      <alignment horizontal="center" vertical="center"/>
    </xf>
    <xf numFmtId="0" fontId="129" fillId="26" borderId="0" xfId="0" applyFont="1" applyFill="1" applyAlignment="1">
      <alignment horizontal="left" vertical="center"/>
    </xf>
    <xf numFmtId="0" fontId="131" fillId="0" borderId="0" xfId="0" applyFont="1"/>
    <xf numFmtId="0" fontId="131" fillId="0" borderId="0" xfId="0" applyFont="1" applyAlignment="1">
      <alignment horizontal="center" vertical="center"/>
    </xf>
    <xf numFmtId="174" fontId="132" fillId="0" borderId="0" xfId="0" applyNumberFormat="1" applyFont="1" applyAlignment="1">
      <alignment horizontal="center" vertical="center"/>
    </xf>
    <xf numFmtId="0" fontId="133" fillId="8" borderId="0" xfId="0" applyFont="1" applyFill="1" applyAlignment="1">
      <alignment horizontal="center"/>
    </xf>
    <xf numFmtId="0" fontId="134" fillId="0" borderId="0" xfId="0" applyFont="1" applyAlignment="1">
      <alignment horizontal="left"/>
    </xf>
    <xf numFmtId="168" fontId="122" fillId="0" borderId="0" xfId="0" applyNumberFormat="1" applyFont="1"/>
    <xf numFmtId="168" fontId="122" fillId="20" borderId="0" xfId="0" applyNumberFormat="1" applyFont="1" applyFill="1"/>
    <xf numFmtId="0" fontId="122" fillId="0" borderId="0" xfId="0" applyFont="1" applyAlignment="1">
      <alignment horizontal="center" vertical="center"/>
    </xf>
    <xf numFmtId="0" fontId="134" fillId="0" borderId="0" xfId="0" applyFont="1"/>
    <xf numFmtId="0" fontId="134" fillId="0" borderId="0" xfId="0" applyFont="1" applyAlignment="1">
      <alignment horizontal="center" vertical="center"/>
    </xf>
    <xf numFmtId="0" fontId="134" fillId="0" borderId="0" xfId="0" applyFont="1" applyAlignment="1">
      <alignment horizontal="right"/>
    </xf>
    <xf numFmtId="0" fontId="47" fillId="0" borderId="0" xfId="0" quotePrefix="1" applyFont="1" applyAlignment="1">
      <alignment vertical="center"/>
    </xf>
    <xf numFmtId="0" fontId="0" fillId="0" borderId="0" xfId="0" quotePrefix="1" applyAlignment="1">
      <alignment horizontal="left" vertical="center"/>
    </xf>
    <xf numFmtId="0" fontId="156" fillId="0" borderId="0" xfId="2" applyFont="1" applyAlignment="1">
      <alignment vertical="center" wrapText="1"/>
    </xf>
    <xf numFmtId="0" fontId="32" fillId="0" borderId="4" xfId="2" applyFont="1" applyBorder="1" applyAlignment="1">
      <alignment horizontal="left" vertical="center"/>
    </xf>
    <xf numFmtId="0" fontId="158" fillId="0" borderId="0" xfId="2" applyFont="1" applyAlignment="1">
      <alignment vertical="center"/>
    </xf>
    <xf numFmtId="170" fontId="159" fillId="0" borderId="0" xfId="2" applyNumberFormat="1" applyFont="1" applyAlignment="1" applyProtection="1">
      <alignment vertical="center"/>
      <protection locked="0"/>
    </xf>
    <xf numFmtId="0" fontId="158" fillId="0" borderId="0" xfId="2" applyFont="1" applyAlignment="1" applyProtection="1">
      <alignment vertical="center"/>
      <protection locked="0"/>
    </xf>
    <xf numFmtId="0" fontId="160" fillId="13" borderId="4" xfId="2" applyFont="1" applyFill="1" applyBorder="1" applyAlignment="1">
      <alignment horizontal="center" vertical="center"/>
    </xf>
    <xf numFmtId="0" fontId="158" fillId="10" borderId="0" xfId="2" applyFont="1" applyFill="1" applyAlignment="1">
      <alignment vertical="center"/>
    </xf>
    <xf numFmtId="0" fontId="158" fillId="10" borderId="6" xfId="2" applyFont="1" applyFill="1" applyBorder="1" applyAlignment="1">
      <alignment vertical="center"/>
    </xf>
    <xf numFmtId="0" fontId="160" fillId="13" borderId="2" xfId="2" applyFont="1" applyFill="1" applyBorder="1" applyAlignment="1">
      <alignment horizontal="center" vertical="center"/>
    </xf>
    <xf numFmtId="0" fontId="158" fillId="10" borderId="4" xfId="2" applyFont="1" applyFill="1" applyBorder="1" applyAlignment="1">
      <alignment vertical="center"/>
    </xf>
    <xf numFmtId="0" fontId="161" fillId="10" borderId="0" xfId="2" applyFont="1" applyFill="1" applyAlignment="1">
      <alignment vertical="center"/>
    </xf>
    <xf numFmtId="0" fontId="160" fillId="10" borderId="4" xfId="2" applyFont="1" applyFill="1" applyBorder="1" applyAlignment="1">
      <alignment horizontal="center" vertical="center"/>
    </xf>
    <xf numFmtId="0" fontId="159" fillId="10" borderId="0" xfId="2" applyFont="1" applyFill="1" applyAlignment="1">
      <alignment vertical="center"/>
    </xf>
    <xf numFmtId="0" fontId="160" fillId="10" borderId="0" xfId="2" applyFont="1" applyFill="1" applyAlignment="1">
      <alignment vertical="center"/>
    </xf>
    <xf numFmtId="0" fontId="159" fillId="10" borderId="6" xfId="2" applyFont="1" applyFill="1" applyBorder="1" applyAlignment="1">
      <alignment vertical="center"/>
    </xf>
    <xf numFmtId="0" fontId="158" fillId="10" borderId="29" xfId="2" applyFont="1" applyFill="1" applyBorder="1" applyAlignment="1">
      <alignment vertical="center"/>
    </xf>
    <xf numFmtId="0" fontId="158" fillId="10" borderId="0" xfId="2" applyFont="1" applyFill="1" applyAlignment="1">
      <alignment vertical="center" wrapText="1"/>
    </xf>
    <xf numFmtId="0" fontId="158" fillId="10" borderId="6" xfId="2" applyFont="1" applyFill="1" applyBorder="1" applyAlignment="1">
      <alignment vertical="center" wrapText="1"/>
    </xf>
    <xf numFmtId="20" fontId="82" fillId="14" borderId="4" xfId="2" applyNumberFormat="1" applyFont="1" applyFill="1" applyBorder="1" applyAlignment="1" applyProtection="1">
      <alignment horizontal="left" vertical="center"/>
      <protection locked="0"/>
    </xf>
    <xf numFmtId="0" fontId="108" fillId="13" borderId="0" xfId="0" applyFont="1" applyFill="1" applyAlignment="1">
      <alignment horizontal="center" vertical="center" shrinkToFit="1"/>
    </xf>
    <xf numFmtId="0" fontId="107" fillId="8" borderId="0" xfId="0" applyFont="1" applyFill="1" applyAlignment="1">
      <alignment horizontal="center" vertical="center"/>
    </xf>
    <xf numFmtId="0" fontId="78" fillId="10" borderId="0" xfId="2" applyFont="1" applyFill="1" applyAlignment="1">
      <alignment horizontal="center" vertical="center" wrapText="1"/>
    </xf>
    <xf numFmtId="0" fontId="157" fillId="14" borderId="0" xfId="0" applyFont="1" applyFill="1" applyAlignment="1" applyProtection="1">
      <alignment horizontal="left" vertical="top" wrapText="1"/>
      <protection locked="0"/>
    </xf>
    <xf numFmtId="0" fontId="32" fillId="0" borderId="4" xfId="2" applyFont="1" applyBorder="1" applyAlignment="1">
      <alignment horizontal="left" vertical="center" wrapText="1"/>
    </xf>
    <xf numFmtId="0" fontId="32" fillId="0" borderId="0" xfId="2" applyFont="1" applyAlignment="1">
      <alignment horizontal="left" vertical="center" wrapText="1"/>
    </xf>
    <xf numFmtId="0" fontId="32" fillId="0" borderId="6" xfId="2" applyFont="1" applyBorder="1" applyAlignment="1">
      <alignment horizontal="left" vertical="center" wrapText="1"/>
    </xf>
    <xf numFmtId="49" fontId="32" fillId="11" borderId="4" xfId="0" applyNumberFormat="1" applyFont="1" applyFill="1" applyBorder="1" applyAlignment="1">
      <alignment horizontal="left" vertical="center" wrapText="1"/>
    </xf>
    <xf numFmtId="49" fontId="32" fillId="11" borderId="6" xfId="0" applyNumberFormat="1" applyFont="1" applyFill="1" applyBorder="1" applyAlignment="1">
      <alignment horizontal="left" vertical="center" wrapText="1"/>
    </xf>
    <xf numFmtId="0" fontId="102" fillId="10" borderId="0" xfId="2" applyFont="1" applyFill="1" applyAlignment="1">
      <alignment horizontal="center" vertical="center" wrapText="1"/>
    </xf>
    <xf numFmtId="0" fontId="102" fillId="10" borderId="6" xfId="2" applyFont="1" applyFill="1" applyBorder="1" applyAlignment="1">
      <alignment horizontal="center" vertical="center" wrapText="1"/>
    </xf>
    <xf numFmtId="0" fontId="163" fillId="14" borderId="4" xfId="2" applyFont="1" applyFill="1" applyBorder="1" applyAlignment="1" applyProtection="1">
      <alignment horizontal="center" vertical="center" wrapText="1" shrinkToFit="1"/>
      <protection locked="0"/>
    </xf>
    <xf numFmtId="0" fontId="54" fillId="14" borderId="4" xfId="2" applyFont="1" applyFill="1" applyBorder="1" applyAlignment="1" applyProtection="1">
      <alignment horizontal="center" vertical="center" wrapText="1" shrinkToFit="1"/>
      <protection locked="0"/>
    </xf>
    <xf numFmtId="0" fontId="54" fillId="14" borderId="0" xfId="2" applyFont="1" applyFill="1" applyAlignment="1" applyProtection="1">
      <alignment horizontal="center" vertical="center" wrapText="1" shrinkToFit="1"/>
      <protection locked="0"/>
    </xf>
    <xf numFmtId="0" fontId="54" fillId="14" borderId="6" xfId="2" applyFont="1" applyFill="1" applyBorder="1" applyAlignment="1" applyProtection="1">
      <alignment horizontal="center" vertical="center" wrapText="1" shrinkToFit="1"/>
      <protection locked="0"/>
    </xf>
    <xf numFmtId="0" fontId="77" fillId="15" borderId="0" xfId="0" applyFont="1" applyFill="1" applyAlignment="1">
      <alignment horizontal="left" vertical="center" wrapText="1" shrinkToFit="1"/>
    </xf>
    <xf numFmtId="0" fontId="80" fillId="0" borderId="4" xfId="2" applyFont="1" applyBorder="1" applyAlignment="1">
      <alignment horizontal="center" vertical="center" wrapText="1"/>
    </xf>
    <xf numFmtId="0" fontId="80" fillId="0" borderId="6" xfId="2" applyFont="1" applyBorder="1" applyAlignment="1">
      <alignment horizontal="center" vertical="center" wrapText="1"/>
    </xf>
    <xf numFmtId="0" fontId="31" fillId="17" borderId="4" xfId="0" applyFont="1" applyFill="1" applyBorder="1" applyAlignment="1" applyProtection="1">
      <alignment horizontal="center" vertical="center" wrapText="1" shrinkToFit="1"/>
      <protection locked="0"/>
    </xf>
    <xf numFmtId="0" fontId="74" fillId="17" borderId="4" xfId="0" applyFont="1" applyFill="1" applyBorder="1" applyAlignment="1" applyProtection="1">
      <alignment horizontal="center" vertical="center" wrapText="1" shrinkToFit="1"/>
      <protection locked="0"/>
    </xf>
    <xf numFmtId="0" fontId="74" fillId="17" borderId="0" xfId="0" applyFont="1" applyFill="1" applyAlignment="1" applyProtection="1">
      <alignment horizontal="center" vertical="center" wrapText="1" shrinkToFit="1"/>
      <protection locked="0"/>
    </xf>
    <xf numFmtId="0" fontId="74" fillId="17" borderId="6" xfId="0" applyFont="1" applyFill="1" applyBorder="1" applyAlignment="1" applyProtection="1">
      <alignment horizontal="center" vertical="center" wrapText="1" shrinkToFit="1"/>
      <protection locked="0"/>
    </xf>
    <xf numFmtId="0" fontId="32" fillId="16" borderId="0" xfId="0" applyFont="1" applyFill="1" applyAlignment="1">
      <alignment horizontal="right" vertical="center" wrapText="1" shrinkToFit="1"/>
    </xf>
    <xf numFmtId="0" fontId="32" fillId="16" borderId="6" xfId="0" applyFont="1" applyFill="1" applyBorder="1" applyAlignment="1">
      <alignment horizontal="right" vertical="center" wrapText="1" shrinkToFit="1"/>
    </xf>
    <xf numFmtId="0" fontId="54" fillId="17" borderId="4" xfId="0" applyFont="1" applyFill="1" applyBorder="1" applyAlignment="1" applyProtection="1">
      <alignment horizontal="center" vertical="center" wrapText="1" shrinkToFit="1"/>
      <protection locked="0"/>
    </xf>
    <xf numFmtId="0" fontId="54" fillId="17" borderId="0" xfId="0" applyFont="1" applyFill="1" applyAlignment="1" applyProtection="1">
      <alignment horizontal="center" vertical="center" wrapText="1" shrinkToFit="1"/>
      <protection locked="0"/>
    </xf>
    <xf numFmtId="0" fontId="54" fillId="17" borderId="6" xfId="0" applyFont="1" applyFill="1" applyBorder="1" applyAlignment="1" applyProtection="1">
      <alignment horizontal="center" vertical="center" wrapText="1" shrinkToFit="1"/>
      <protection locked="0"/>
    </xf>
    <xf numFmtId="0" fontId="32" fillId="10" borderId="0" xfId="2" applyFont="1" applyFill="1" applyAlignment="1">
      <alignment horizontal="right" vertical="center" wrapText="1" shrinkToFit="1"/>
    </xf>
    <xf numFmtId="0" fontId="156" fillId="0" borderId="0" xfId="2" applyFont="1" applyAlignment="1">
      <alignment horizontal="left" vertical="center"/>
    </xf>
    <xf numFmtId="0" fontId="32" fillId="0" borderId="0" xfId="2" applyFont="1" applyAlignment="1">
      <alignment horizontal="left" vertical="center"/>
    </xf>
    <xf numFmtId="0" fontId="47" fillId="10" borderId="0" xfId="2" applyFont="1" applyFill="1" applyAlignment="1">
      <alignment horizontal="center" vertical="center"/>
    </xf>
    <xf numFmtId="0" fontId="32" fillId="10" borderId="0" xfId="2" applyFont="1" applyFill="1" applyAlignment="1">
      <alignment horizontal="left" vertical="center"/>
    </xf>
    <xf numFmtId="49" fontId="31" fillId="14" borderId="0" xfId="0" applyNumberFormat="1" applyFont="1" applyFill="1" applyAlignment="1" applyProtection="1">
      <alignment horizontal="left" vertical="top"/>
      <protection locked="0"/>
    </xf>
    <xf numFmtId="0" fontId="47" fillId="0" borderId="0" xfId="2" applyFont="1" applyAlignment="1">
      <alignment horizontal="center" vertical="center"/>
    </xf>
    <xf numFmtId="0" fontId="31" fillId="18" borderId="0" xfId="0" applyFont="1" applyFill="1" applyAlignment="1">
      <alignment horizontal="left" vertical="center" wrapText="1"/>
    </xf>
    <xf numFmtId="0" fontId="32" fillId="10" borderId="0" xfId="2" applyFont="1" applyFill="1" applyAlignment="1">
      <alignment horizontal="right" vertical="center" wrapText="1"/>
    </xf>
    <xf numFmtId="0" fontId="47" fillId="0" borderId="0" xfId="2" applyFont="1" applyAlignment="1">
      <alignment horizontal="left" vertical="center" wrapText="1"/>
    </xf>
    <xf numFmtId="49" fontId="164" fillId="14" borderId="0" xfId="0" applyNumberFormat="1" applyFont="1" applyFill="1" applyAlignment="1" applyProtection="1">
      <alignment horizontal="left" vertical="top" wrapText="1"/>
      <protection locked="0"/>
    </xf>
    <xf numFmtId="49" fontId="31" fillId="14" borderId="6" xfId="0" applyNumberFormat="1" applyFont="1" applyFill="1" applyBorder="1" applyAlignment="1" applyProtection="1">
      <alignment horizontal="left" vertical="top"/>
      <protection locked="0"/>
    </xf>
    <xf numFmtId="0" fontId="32" fillId="0" borderId="6" xfId="2" applyFont="1" applyBorder="1" applyAlignment="1">
      <alignment vertical="center" wrapText="1"/>
    </xf>
    <xf numFmtId="0" fontId="99" fillId="10" borderId="0" xfId="2" applyFont="1" applyFill="1" applyAlignment="1">
      <alignment horizontal="left" vertical="center" wrapText="1" shrinkToFit="1"/>
    </xf>
    <xf numFmtId="0" fontId="32" fillId="0" borderId="0" xfId="0" applyFont="1" applyAlignment="1">
      <alignment horizontal="left" vertical="center" wrapText="1"/>
    </xf>
    <xf numFmtId="0" fontId="31" fillId="0" borderId="0" xfId="2" applyFont="1" applyAlignment="1">
      <alignment horizontal="left" vertical="center"/>
    </xf>
    <xf numFmtId="0" fontId="105" fillId="0" borderId="0" xfId="1" applyFont="1" applyAlignment="1" applyProtection="1">
      <alignment horizontal="left" vertical="center" wrapText="1"/>
    </xf>
    <xf numFmtId="0" fontId="32" fillId="0" borderId="29" xfId="2" applyFont="1" applyBorder="1" applyAlignment="1">
      <alignment horizontal="left" vertical="center" wrapText="1"/>
    </xf>
    <xf numFmtId="49" fontId="162" fillId="14" borderId="0" xfId="0" applyNumberFormat="1" applyFont="1" applyFill="1" applyAlignment="1" applyProtection="1">
      <alignment horizontal="left" vertical="top"/>
      <protection locked="0"/>
    </xf>
    <xf numFmtId="0" fontId="82" fillId="0" borderId="0" xfId="0" applyFont="1" applyAlignment="1">
      <alignment horizontal="left" vertical="center" wrapText="1"/>
    </xf>
    <xf numFmtId="0" fontId="47" fillId="11" borderId="0" xfId="2" applyFont="1" applyFill="1" applyAlignment="1">
      <alignment horizontal="left" vertical="center"/>
    </xf>
    <xf numFmtId="0" fontId="48" fillId="9" borderId="0" xfId="2" applyFont="1" applyFill="1" applyAlignment="1">
      <alignment horizontal="center" vertical="center" shrinkToFit="1"/>
    </xf>
    <xf numFmtId="0" fontId="98" fillId="9" borderId="4" xfId="1" applyFont="1" applyFill="1" applyBorder="1" applyAlignment="1" applyProtection="1">
      <alignment horizontal="center" vertical="center"/>
    </xf>
    <xf numFmtId="0" fontId="32" fillId="0" borderId="0" xfId="2" applyFont="1" applyAlignment="1">
      <alignment horizontal="left" vertical="center" shrinkToFit="1"/>
    </xf>
    <xf numFmtId="0" fontId="33" fillId="0" borderId="6" xfId="2" applyFont="1" applyBorder="1" applyAlignment="1">
      <alignment horizontal="center" vertical="center"/>
    </xf>
    <xf numFmtId="0" fontId="31" fillId="0" borderId="4" xfId="2" applyFont="1" applyBorder="1" applyAlignment="1">
      <alignment horizontal="left" vertical="center"/>
    </xf>
    <xf numFmtId="0" fontId="31" fillId="14" borderId="6" xfId="0" applyFont="1" applyFill="1" applyBorder="1" applyAlignment="1" applyProtection="1">
      <alignment horizontal="left" vertical="center"/>
      <protection locked="0"/>
    </xf>
    <xf numFmtId="0" fontId="60" fillId="10" borderId="0" xfId="2" applyFont="1" applyFill="1" applyAlignment="1">
      <alignment horizontal="center" vertical="center" shrinkToFit="1"/>
    </xf>
    <xf numFmtId="170" fontId="94" fillId="11" borderId="0" xfId="2" applyNumberFormat="1" applyFont="1" applyFill="1" applyAlignment="1">
      <alignment horizontal="center" vertical="center" shrinkToFit="1"/>
    </xf>
    <xf numFmtId="170" fontId="104" fillId="11" borderId="0" xfId="2" applyNumberFormat="1" applyFont="1" applyFill="1" applyAlignment="1">
      <alignment horizontal="center" vertical="center" shrinkToFit="1"/>
    </xf>
    <xf numFmtId="170" fontId="77" fillId="11" borderId="4" xfId="2" applyNumberFormat="1" applyFont="1" applyFill="1" applyBorder="1" applyAlignment="1">
      <alignment horizontal="center" vertical="center" shrinkToFit="1"/>
    </xf>
    <xf numFmtId="0" fontId="77" fillId="10" borderId="0" xfId="2" applyFont="1" applyFill="1" applyAlignment="1">
      <alignment horizontal="left" vertical="center"/>
    </xf>
    <xf numFmtId="0" fontId="77" fillId="10" borderId="0" xfId="2" applyFont="1" applyFill="1" applyAlignment="1">
      <alignment horizontal="left" vertical="center" wrapText="1"/>
    </xf>
    <xf numFmtId="0" fontId="32" fillId="11" borderId="0" xfId="2" applyFont="1" applyFill="1" applyAlignment="1">
      <alignment horizontal="left" vertical="center" wrapText="1"/>
    </xf>
    <xf numFmtId="0" fontId="156" fillId="11" borderId="0" xfId="2" applyFont="1" applyFill="1" applyAlignment="1">
      <alignment horizontal="left" vertical="center" wrapText="1"/>
    </xf>
    <xf numFmtId="49" fontId="31" fillId="14" borderId="0" xfId="0" applyNumberFormat="1" applyFont="1" applyFill="1" applyAlignment="1" applyProtection="1">
      <alignment horizontal="center" vertical="center"/>
      <protection locked="0"/>
    </xf>
    <xf numFmtId="0" fontId="76" fillId="14" borderId="0" xfId="0" applyFont="1" applyFill="1" applyAlignment="1" applyProtection="1">
      <alignment horizontal="center" vertical="center"/>
      <protection locked="0"/>
    </xf>
    <xf numFmtId="0" fontId="80" fillId="0" borderId="0" xfId="2" applyFont="1" applyAlignment="1">
      <alignment horizontal="left" vertical="center"/>
    </xf>
    <xf numFmtId="0" fontId="157" fillId="14" borderId="4" xfId="0" applyFont="1" applyFill="1" applyBorder="1" applyAlignment="1" applyProtection="1">
      <alignment horizontal="left" vertical="center" wrapText="1"/>
      <protection locked="0"/>
    </xf>
    <xf numFmtId="170" fontId="77" fillId="14" borderId="4" xfId="2" applyNumberFormat="1" applyFont="1" applyFill="1" applyBorder="1" applyAlignment="1" applyProtection="1">
      <alignment horizontal="center" vertical="center"/>
      <protection locked="0"/>
    </xf>
    <xf numFmtId="170" fontId="77" fillId="14" borderId="0" xfId="2" applyNumberFormat="1" applyFont="1" applyFill="1" applyAlignment="1" applyProtection="1">
      <alignment horizontal="center" vertical="center"/>
      <protection locked="0"/>
    </xf>
    <xf numFmtId="49" fontId="31" fillId="14" borderId="0" xfId="0" applyNumberFormat="1" applyFont="1" applyFill="1" applyAlignment="1" applyProtection="1">
      <alignment horizontal="center" vertical="top"/>
      <protection locked="0"/>
    </xf>
    <xf numFmtId="0" fontId="162" fillId="14" borderId="0" xfId="0" applyFont="1" applyFill="1" applyAlignment="1" applyProtection="1">
      <alignment horizontal="center" vertical="top"/>
      <protection locked="0"/>
    </xf>
    <xf numFmtId="0" fontId="76" fillId="14" borderId="0" xfId="0" applyFont="1" applyFill="1" applyAlignment="1" applyProtection="1">
      <alignment horizontal="center" vertical="top"/>
      <protection locked="0"/>
    </xf>
    <xf numFmtId="0" fontId="31" fillId="14" borderId="4" xfId="2" applyFont="1" applyFill="1" applyBorder="1" applyAlignment="1" applyProtection="1">
      <alignment horizontal="center" vertical="center"/>
      <protection locked="0"/>
    </xf>
    <xf numFmtId="0" fontId="31" fillId="14" borderId="0" xfId="0" applyFont="1" applyFill="1" applyAlignment="1" applyProtection="1">
      <alignment horizontal="center" vertical="center"/>
      <protection locked="0"/>
    </xf>
    <xf numFmtId="0" fontId="31" fillId="0" borderId="0" xfId="2" applyFont="1" applyAlignment="1">
      <alignment horizontal="right" vertical="center"/>
    </xf>
    <xf numFmtId="0" fontId="80" fillId="0" borderId="0" xfId="0" applyFont="1" applyAlignment="1">
      <alignment horizontal="left" vertical="center"/>
    </xf>
    <xf numFmtId="0" fontId="31" fillId="14" borderId="4" xfId="2" applyFont="1" applyFill="1" applyBorder="1" applyAlignment="1" applyProtection="1">
      <alignment horizontal="center" vertical="top"/>
      <protection locked="0"/>
    </xf>
    <xf numFmtId="0" fontId="31" fillId="14" borderId="0" xfId="0" applyFont="1" applyFill="1" applyAlignment="1" applyProtection="1">
      <alignment horizontal="center" vertical="top"/>
      <protection locked="0"/>
    </xf>
    <xf numFmtId="0" fontId="164" fillId="14" borderId="0" xfId="0" applyFont="1" applyFill="1" applyAlignment="1" applyProtection="1">
      <alignment horizontal="center" vertical="top"/>
      <protection locked="0"/>
    </xf>
    <xf numFmtId="0" fontId="32" fillId="11" borderId="0" xfId="0" applyFont="1" applyFill="1" applyAlignment="1">
      <alignment horizontal="center" vertical="center"/>
    </xf>
    <xf numFmtId="0" fontId="31" fillId="11" borderId="0" xfId="0" applyFont="1" applyFill="1" applyAlignment="1">
      <alignment horizontal="center" vertical="center"/>
    </xf>
    <xf numFmtId="0" fontId="32" fillId="11" borderId="6" xfId="2" applyFont="1" applyFill="1" applyBorder="1" applyAlignment="1">
      <alignment horizontal="left" vertical="center" shrinkToFit="1"/>
    </xf>
    <xf numFmtId="0" fontId="81" fillId="11" borderId="6" xfId="2" applyFont="1" applyFill="1" applyBorder="1" applyAlignment="1">
      <alignment horizontal="center" vertical="center" shrinkToFit="1"/>
    </xf>
    <xf numFmtId="0" fontId="32" fillId="10" borderId="4" xfId="2" applyFont="1" applyFill="1" applyBorder="1" applyAlignment="1">
      <alignment horizontal="right" vertical="center"/>
    </xf>
    <xf numFmtId="0" fontId="31" fillId="14" borderId="4" xfId="0" applyFont="1" applyFill="1" applyBorder="1" applyAlignment="1" applyProtection="1">
      <alignment horizontal="center" vertical="center" shrinkToFit="1"/>
      <protection locked="0"/>
    </xf>
    <xf numFmtId="0" fontId="31" fillId="14" borderId="1" xfId="0" applyFont="1" applyFill="1" applyBorder="1" applyAlignment="1" applyProtection="1">
      <alignment horizontal="center" vertical="center" shrinkToFit="1"/>
      <protection locked="0"/>
    </xf>
    <xf numFmtId="0" fontId="31" fillId="14" borderId="2" xfId="0" applyFont="1" applyFill="1" applyBorder="1" applyAlignment="1" applyProtection="1">
      <alignment horizontal="center" vertical="center" shrinkToFit="1"/>
      <protection locked="0"/>
    </xf>
    <xf numFmtId="0" fontId="31" fillId="14" borderId="6" xfId="0" applyFont="1" applyFill="1" applyBorder="1" applyAlignment="1" applyProtection="1">
      <alignment horizontal="center" vertical="center" shrinkToFit="1"/>
      <protection locked="0"/>
    </xf>
    <xf numFmtId="0" fontId="31" fillId="11" borderId="4" xfId="0" applyFont="1" applyFill="1" applyBorder="1" applyAlignment="1">
      <alignment horizontal="center" vertical="center"/>
    </xf>
    <xf numFmtId="2" fontId="31" fillId="11" borderId="0" xfId="2" applyNumberFormat="1" applyFont="1" applyFill="1" applyAlignment="1">
      <alignment horizontal="center" vertical="center"/>
    </xf>
    <xf numFmtId="0" fontId="31" fillId="11" borderId="0" xfId="2" applyFont="1" applyFill="1" applyAlignment="1">
      <alignment horizontal="center" vertical="center"/>
    </xf>
    <xf numFmtId="0" fontId="31" fillId="0" borderId="0" xfId="2" applyFont="1" applyAlignment="1">
      <alignment horizontal="center" vertical="center"/>
    </xf>
    <xf numFmtId="0" fontId="32" fillId="0" borderId="0" xfId="2" applyFont="1" applyAlignment="1">
      <alignment horizontal="center" vertical="center"/>
    </xf>
    <xf numFmtId="0" fontId="48" fillId="9" borderId="6" xfId="2" applyFont="1" applyFill="1" applyBorder="1" applyAlignment="1">
      <alignment horizontal="left" vertical="center"/>
    </xf>
    <xf numFmtId="0" fontId="80" fillId="0" borderId="2" xfId="2" applyFont="1" applyBorder="1" applyAlignment="1">
      <alignment horizontal="left" vertical="center"/>
    </xf>
    <xf numFmtId="0" fontId="31" fillId="11" borderId="6" xfId="1" quotePrefix="1" applyFont="1" applyFill="1" applyBorder="1" applyAlignment="1" applyProtection="1">
      <alignment horizontal="center" vertical="center"/>
    </xf>
    <xf numFmtId="0" fontId="31" fillId="11" borderId="6" xfId="1" applyFont="1" applyFill="1" applyBorder="1" applyAlignment="1" applyProtection="1">
      <alignment horizontal="center" vertical="center"/>
    </xf>
    <xf numFmtId="0" fontId="31" fillId="14" borderId="4" xfId="0" applyFont="1" applyFill="1" applyBorder="1" applyAlignment="1" applyProtection="1">
      <alignment horizontal="center" vertical="top"/>
      <protection locked="0"/>
    </xf>
    <xf numFmtId="0" fontId="31" fillId="14" borderId="0" xfId="0" applyFont="1" applyFill="1" applyAlignment="1" applyProtection="1">
      <alignment horizontal="center" vertical="top" wrapText="1"/>
      <protection locked="0"/>
    </xf>
    <xf numFmtId="49" fontId="31" fillId="0" borderId="0" xfId="0" applyNumberFormat="1" applyFont="1" applyAlignment="1" applyProtection="1">
      <alignment horizontal="center" vertical="top"/>
      <protection locked="0"/>
    </xf>
    <xf numFmtId="49" fontId="74" fillId="14" borderId="0" xfId="1" applyNumberFormat="1" applyFont="1" applyFill="1" applyAlignment="1">
      <alignment horizontal="center" vertical="top"/>
      <protection locked="0"/>
    </xf>
    <xf numFmtId="49" fontId="165" fillId="14" borderId="6" xfId="1" applyNumberFormat="1" applyFont="1" applyFill="1" applyBorder="1" applyAlignment="1">
      <alignment horizontal="center" vertical="top"/>
      <protection locked="0"/>
    </xf>
    <xf numFmtId="49" fontId="76" fillId="14" borderId="6" xfId="1" applyNumberFormat="1" applyFont="1" applyFill="1" applyBorder="1" applyAlignment="1">
      <alignment horizontal="center" vertical="top"/>
      <protection locked="0"/>
    </xf>
    <xf numFmtId="0" fontId="31" fillId="11" borderId="4" xfId="2" applyFont="1" applyFill="1" applyBorder="1" applyAlignment="1">
      <alignment horizontal="center" vertical="center"/>
    </xf>
    <xf numFmtId="49" fontId="164" fillId="14" borderId="0" xfId="0" applyNumberFormat="1" applyFont="1" applyFill="1" applyAlignment="1" applyProtection="1">
      <alignment horizontal="center" vertical="top"/>
      <protection locked="0"/>
    </xf>
    <xf numFmtId="49" fontId="74" fillId="14" borderId="6" xfId="1" applyNumberFormat="1" applyFont="1" applyFill="1" applyBorder="1" applyAlignment="1">
      <alignment horizontal="center" vertical="top"/>
      <protection locked="0"/>
    </xf>
    <xf numFmtId="49" fontId="74" fillId="14" borderId="6" xfId="0" applyNumberFormat="1" applyFont="1" applyFill="1" applyBorder="1" applyAlignment="1" applyProtection="1">
      <alignment horizontal="center" vertical="top"/>
      <protection locked="0"/>
    </xf>
    <xf numFmtId="0" fontId="31" fillId="14" borderId="4" xfId="0" applyFont="1" applyFill="1" applyBorder="1" applyAlignment="1" applyProtection="1">
      <alignment horizontal="center" vertical="center"/>
      <protection locked="0"/>
    </xf>
    <xf numFmtId="49" fontId="162" fillId="14" borderId="0" xfId="0" applyNumberFormat="1" applyFont="1" applyFill="1" applyAlignment="1" applyProtection="1">
      <alignment horizontal="center" vertical="center"/>
      <protection locked="0"/>
    </xf>
    <xf numFmtId="49" fontId="75" fillId="14" borderId="6" xfId="1" applyNumberFormat="1" applyFont="1" applyFill="1" applyBorder="1" applyAlignment="1">
      <alignment horizontal="center" vertical="center"/>
      <protection locked="0"/>
    </xf>
    <xf numFmtId="49" fontId="74" fillId="14" borderId="6" xfId="0" applyNumberFormat="1" applyFont="1" applyFill="1" applyBorder="1" applyAlignment="1" applyProtection="1">
      <alignment horizontal="center" vertical="center"/>
      <protection locked="0"/>
    </xf>
    <xf numFmtId="0" fontId="74" fillId="14" borderId="0" xfId="1" applyFont="1" applyFill="1" applyAlignment="1">
      <alignment horizontal="center" vertical="top"/>
      <protection locked="0"/>
    </xf>
    <xf numFmtId="0" fontId="69" fillId="0" borderId="0" xfId="2" applyFont="1" applyAlignment="1" applyProtection="1">
      <alignment horizontal="center" vertical="center"/>
      <protection locked="0"/>
    </xf>
    <xf numFmtId="170" fontId="70" fillId="0" borderId="0" xfId="2" applyNumberFormat="1" applyFont="1" applyAlignment="1" applyProtection="1">
      <alignment horizontal="center" vertical="center"/>
      <protection locked="0"/>
    </xf>
    <xf numFmtId="0" fontId="71" fillId="12" borderId="0" xfId="2" applyFont="1" applyFill="1" applyAlignment="1">
      <alignment horizontal="center" vertical="center"/>
    </xf>
    <xf numFmtId="0" fontId="72" fillId="0" borderId="6" xfId="2" applyFont="1" applyBorder="1" applyAlignment="1">
      <alignment horizontal="right" vertical="center"/>
    </xf>
    <xf numFmtId="0" fontId="162" fillId="14" borderId="4" xfId="0" applyFont="1" applyFill="1" applyBorder="1" applyAlignment="1" applyProtection="1">
      <alignment horizontal="center" vertical="top"/>
      <protection locked="0"/>
    </xf>
    <xf numFmtId="49" fontId="162" fillId="14" borderId="0" xfId="0" applyNumberFormat="1" applyFont="1" applyFill="1" applyAlignment="1" applyProtection="1">
      <alignment horizontal="center" vertical="top"/>
      <protection locked="0"/>
    </xf>
    <xf numFmtId="0" fontId="0" fillId="0" borderId="0" xfId="0"/>
    <xf numFmtId="0" fontId="58" fillId="0" borderId="7"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0" fontId="58" fillId="0" borderId="27" xfId="0" applyFont="1" applyBorder="1" applyAlignment="1" applyProtection="1">
      <alignment horizontal="center" vertical="center"/>
      <protection locked="0"/>
    </xf>
    <xf numFmtId="0" fontId="58" fillId="0" borderId="0" xfId="0" applyFont="1" applyAlignment="1" applyProtection="1">
      <alignment horizontal="center" vertical="center"/>
      <protection locked="0"/>
    </xf>
    <xf numFmtId="0" fontId="58" fillId="0" borderId="9" xfId="0" applyFont="1" applyBorder="1" applyAlignment="1" applyProtection="1">
      <alignment horizontal="center" vertical="center"/>
      <protection locked="0"/>
    </xf>
    <xf numFmtId="0" fontId="58" fillId="0" borderId="10" xfId="0" applyFont="1" applyBorder="1" applyAlignment="1" applyProtection="1">
      <alignment horizontal="center" vertical="center"/>
      <protection locked="0"/>
    </xf>
    <xf numFmtId="0" fontId="58" fillId="0" borderId="6" xfId="0" applyFont="1" applyBorder="1" applyAlignment="1" applyProtection="1">
      <alignment horizontal="center" vertical="center"/>
      <protection locked="0"/>
    </xf>
    <xf numFmtId="0" fontId="58" fillId="0" borderId="11" xfId="0" applyFont="1" applyBorder="1" applyAlignment="1" applyProtection="1">
      <alignment horizontal="center" vertical="center"/>
      <protection locked="0"/>
    </xf>
    <xf numFmtId="0" fontId="61" fillId="0" borderId="1" xfId="0" applyFont="1" applyBorder="1" applyAlignment="1" applyProtection="1">
      <alignment horizontal="center" vertical="center"/>
      <protection locked="0"/>
    </xf>
    <xf numFmtId="0" fontId="61" fillId="0" borderId="2"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58" fillId="0" borderId="0" xfId="0" applyFont="1" applyAlignment="1">
      <alignment horizontal="center"/>
    </xf>
    <xf numFmtId="0" fontId="58" fillId="0" borderId="4" xfId="0" applyFont="1" applyBorder="1" applyAlignment="1">
      <alignment horizontal="center"/>
    </xf>
    <xf numFmtId="170" fontId="63" fillId="4" borderId="27" xfId="0" applyNumberFormat="1" applyFont="1" applyFill="1" applyBorder="1" applyAlignment="1">
      <alignment horizontal="center"/>
    </xf>
    <xf numFmtId="170" fontId="63" fillId="4" borderId="0" xfId="0" applyNumberFormat="1" applyFont="1" applyFill="1" applyAlignment="1">
      <alignment horizontal="center"/>
    </xf>
    <xf numFmtId="0" fontId="64" fillId="0" borderId="1" xfId="0" applyFont="1" applyBorder="1" applyAlignment="1">
      <alignment horizontal="center"/>
    </xf>
    <xf numFmtId="0" fontId="64" fillId="0" borderId="2" xfId="0" applyFont="1" applyBorder="1" applyAlignment="1">
      <alignment horizontal="center"/>
    </xf>
    <xf numFmtId="0" fontId="64" fillId="0" borderId="5" xfId="0" applyFont="1" applyBorder="1" applyAlignment="1">
      <alignment horizontal="center"/>
    </xf>
    <xf numFmtId="49" fontId="64" fillId="0" borderId="1" xfId="0" applyNumberFormat="1" applyFont="1" applyBorder="1" applyAlignment="1">
      <alignment horizontal="center"/>
    </xf>
    <xf numFmtId="0" fontId="55" fillId="0" borderId="1" xfId="0" applyFont="1" applyBorder="1" applyAlignment="1" applyProtection="1">
      <alignment horizontal="center" vertical="center" shrinkToFit="1"/>
      <protection locked="0"/>
    </xf>
    <xf numFmtId="0" fontId="55" fillId="0" borderId="2" xfId="0" applyFont="1" applyBorder="1" applyAlignment="1" applyProtection="1">
      <alignment horizontal="center" vertical="center" shrinkToFit="1"/>
      <protection locked="0"/>
    </xf>
    <xf numFmtId="0" fontId="55" fillId="0" borderId="5" xfId="0" applyFont="1" applyBorder="1" applyAlignment="1" applyProtection="1">
      <alignment horizontal="center" vertical="center" shrinkToFit="1"/>
      <protection locked="0"/>
    </xf>
    <xf numFmtId="0" fontId="58" fillId="0" borderId="0" xfId="0" applyFont="1" applyAlignment="1">
      <alignment horizontal="right" vertical="center"/>
    </xf>
    <xf numFmtId="0" fontId="58" fillId="0" borderId="0" xfId="0" applyFont="1" applyAlignment="1">
      <alignment horizontal="right" vertical="center" shrinkToFit="1"/>
    </xf>
    <xf numFmtId="0" fontId="58" fillId="0" borderId="4" xfId="0" applyFont="1" applyBorder="1" applyAlignment="1">
      <alignment horizontal="center" vertical="center"/>
    </xf>
    <xf numFmtId="0" fontId="55" fillId="0" borderId="0" xfId="0" applyFont="1" applyAlignment="1">
      <alignment horizontal="center" vertical="top"/>
    </xf>
    <xf numFmtId="0" fontId="56" fillId="0" borderId="0" xfId="0" applyFont="1" applyAlignment="1">
      <alignment horizontal="center" vertical="center"/>
    </xf>
    <xf numFmtId="0" fontId="56" fillId="0" borderId="0" xfId="0" applyFont="1" applyAlignment="1">
      <alignment horizontal="center"/>
    </xf>
    <xf numFmtId="165" fontId="57" fillId="0" borderId="0" xfId="0" applyNumberFormat="1" applyFont="1" applyAlignment="1">
      <alignment horizontal="left" vertical="center"/>
    </xf>
    <xf numFmtId="0" fontId="48" fillId="9" borderId="0" xfId="0" applyFont="1" applyFill="1" applyAlignment="1">
      <alignment horizontal="left" vertical="center"/>
    </xf>
    <xf numFmtId="0" fontId="31" fillId="6" borderId="0" xfId="0" applyFont="1" applyFill="1" applyAlignment="1">
      <alignment horizontal="center" vertical="center"/>
    </xf>
    <xf numFmtId="0" fontId="50" fillId="0" borderId="0" xfId="0" applyFont="1" applyAlignment="1">
      <alignment horizontal="center" vertical="center" shrinkToFit="1"/>
    </xf>
    <xf numFmtId="0" fontId="50" fillId="0" borderId="6" xfId="0" applyFont="1" applyBorder="1" applyAlignment="1">
      <alignment horizontal="center" vertical="center"/>
    </xf>
    <xf numFmtId="49" fontId="51" fillId="0" borderId="1" xfId="1" applyNumberFormat="1" applyFont="1" applyBorder="1" applyAlignment="1" applyProtection="1">
      <alignment horizontal="center" vertical="center" shrinkToFit="1"/>
    </xf>
    <xf numFmtId="0" fontId="52" fillId="0" borderId="2" xfId="0" applyFont="1" applyBorder="1" applyAlignment="1">
      <alignment horizontal="center" vertical="center" shrinkToFit="1"/>
    </xf>
    <xf numFmtId="0" fontId="52" fillId="0" borderId="5" xfId="0" applyFont="1" applyBorder="1" applyAlignment="1">
      <alignment horizontal="center" vertical="center" shrinkToFit="1"/>
    </xf>
    <xf numFmtId="0" fontId="32" fillId="0" borderId="7" xfId="0" applyFont="1" applyBorder="1" applyAlignment="1" applyProtection="1">
      <alignment horizontal="center" vertical="center"/>
      <protection locked="0"/>
    </xf>
    <xf numFmtId="0" fontId="32" fillId="0" borderId="4" xfId="0" applyFont="1" applyBorder="1" applyAlignment="1" applyProtection="1">
      <alignment horizontal="center" vertical="center"/>
      <protection locked="0"/>
    </xf>
    <xf numFmtId="0" fontId="32" fillId="0" borderId="8" xfId="0" applyFont="1" applyBorder="1" applyAlignment="1" applyProtection="1">
      <alignment horizontal="center" vertical="center"/>
      <protection locked="0"/>
    </xf>
    <xf numFmtId="0" fontId="32" fillId="0" borderId="10" xfId="0" applyFont="1" applyBorder="1" applyAlignment="1" applyProtection="1">
      <alignment horizontal="center" vertical="center"/>
      <protection locked="0"/>
    </xf>
    <xf numFmtId="0" fontId="32" fillId="0" borderId="6" xfId="0" applyFont="1" applyBorder="1" applyAlignment="1" applyProtection="1">
      <alignment horizontal="center" vertical="center"/>
      <protection locked="0"/>
    </xf>
    <xf numFmtId="0" fontId="32" fillId="0" borderId="11" xfId="0" applyFont="1" applyBorder="1" applyAlignment="1" applyProtection="1">
      <alignment horizontal="center" vertical="center"/>
      <protection locked="0"/>
    </xf>
    <xf numFmtId="170" fontId="33" fillId="9" borderId="0" xfId="0" applyNumberFormat="1" applyFont="1" applyFill="1" applyAlignment="1">
      <alignment horizontal="center" vertical="center" shrinkToFit="1"/>
    </xf>
    <xf numFmtId="170" fontId="33" fillId="9" borderId="6" xfId="0" applyNumberFormat="1" applyFont="1" applyFill="1" applyBorder="1" applyAlignment="1">
      <alignment horizontal="center" vertical="center" shrinkToFit="1"/>
    </xf>
    <xf numFmtId="0" fontId="28" fillId="0" borderId="1" xfId="0" applyFont="1" applyBorder="1" applyAlignment="1">
      <alignment horizontal="left" vertical="center"/>
    </xf>
    <xf numFmtId="0" fontId="45" fillId="0" borderId="5" xfId="0" applyFont="1" applyBorder="1" applyAlignment="1">
      <alignment horizontal="left" vertical="center"/>
    </xf>
    <xf numFmtId="0" fontId="46" fillId="2" borderId="1" xfId="0" applyFont="1" applyFill="1" applyBorder="1" applyAlignment="1" applyProtection="1">
      <alignment horizontal="left" vertical="center"/>
      <protection locked="0"/>
    </xf>
    <xf numFmtId="0" fontId="46" fillId="2" borderId="2" xfId="0" applyFont="1" applyFill="1" applyBorder="1" applyAlignment="1" applyProtection="1">
      <alignment horizontal="left" vertical="center"/>
      <protection locked="0"/>
    </xf>
    <xf numFmtId="0" fontId="46" fillId="2" borderId="5" xfId="0" applyFont="1" applyFill="1" applyBorder="1" applyAlignment="1" applyProtection="1">
      <alignment horizontal="left" vertical="center"/>
      <protection locked="0"/>
    </xf>
    <xf numFmtId="0" fontId="31" fillId="0" borderId="4" xfId="0" applyFont="1" applyBorder="1" applyAlignment="1">
      <alignment horizontal="right" vertical="center"/>
    </xf>
    <xf numFmtId="4" fontId="53" fillId="10" borderId="13" xfId="0" applyNumberFormat="1" applyFont="1" applyFill="1" applyBorder="1" applyAlignment="1">
      <alignment horizontal="center" vertical="center"/>
    </xf>
    <xf numFmtId="4" fontId="53" fillId="10" borderId="14" xfId="0" applyNumberFormat="1" applyFont="1" applyFill="1" applyBorder="1" applyAlignment="1">
      <alignment horizontal="center" vertical="center"/>
    </xf>
    <xf numFmtId="0" fontId="31" fillId="0" borderId="12" xfId="0" applyFont="1" applyBorder="1" applyAlignment="1">
      <alignment horizontal="center" vertical="center"/>
    </xf>
    <xf numFmtId="0" fontId="31" fillId="0" borderId="25" xfId="0" applyFont="1" applyBorder="1" applyAlignment="1">
      <alignment horizontal="center" vertical="center"/>
    </xf>
    <xf numFmtId="0" fontId="23" fillId="0" borderId="0" xfId="0" applyFont="1" applyAlignment="1">
      <alignment horizontal="center" vertical="center"/>
    </xf>
    <xf numFmtId="0" fontId="43" fillId="0" borderId="0" xfId="0" applyFont="1" applyAlignment="1">
      <alignment horizontal="center" vertical="center"/>
    </xf>
    <xf numFmtId="0" fontId="25" fillId="0" borderId="6" xfId="0" applyFont="1" applyBorder="1" applyAlignment="1">
      <alignment horizontal="center" vertical="center"/>
    </xf>
    <xf numFmtId="165" fontId="44" fillId="0" borderId="0" xfId="0" applyNumberFormat="1" applyFont="1" applyAlignment="1">
      <alignment horizontal="center"/>
    </xf>
    <xf numFmtId="0" fontId="39" fillId="0" borderId="4" xfId="0" applyFont="1" applyBorder="1" applyAlignment="1">
      <alignment horizontal="center" vertical="center" shrinkToFit="1"/>
    </xf>
    <xf numFmtId="0" fontId="39" fillId="0" borderId="0" xfId="0" applyFont="1" applyAlignment="1">
      <alignment horizontal="center" vertical="center" shrinkToFit="1"/>
    </xf>
    <xf numFmtId="0" fontId="30" fillId="0" borderId="12" xfId="0" applyFont="1" applyBorder="1" applyAlignment="1">
      <alignment horizontal="center" vertical="center"/>
    </xf>
    <xf numFmtId="0" fontId="30" fillId="0" borderId="25" xfId="0" applyFont="1" applyBorder="1" applyAlignment="1">
      <alignment horizontal="center" vertical="center"/>
    </xf>
    <xf numFmtId="170" fontId="37" fillId="9" borderId="0" xfId="0" applyNumberFormat="1" applyFont="1" applyFill="1" applyAlignment="1">
      <alignment horizontal="center" vertical="center" shrinkToFit="1"/>
    </xf>
    <xf numFmtId="0" fontId="28" fillId="0" borderId="5" xfId="0" applyFont="1" applyBorder="1" applyAlignment="1">
      <alignment horizontal="left" vertical="center"/>
    </xf>
    <xf numFmtId="0" fontId="29" fillId="2" borderId="1" xfId="0" applyFont="1" applyFill="1" applyBorder="1" applyAlignment="1">
      <alignment horizontal="left" vertical="center"/>
    </xf>
    <xf numFmtId="0" fontId="29" fillId="2" borderId="2" xfId="0" applyFont="1" applyFill="1" applyBorder="1" applyAlignment="1">
      <alignment horizontal="left" vertical="center"/>
    </xf>
    <xf numFmtId="0" fontId="29" fillId="2" borderId="5" xfId="0" applyFont="1" applyFill="1" applyBorder="1" applyAlignment="1">
      <alignment horizontal="left" vertical="center"/>
    </xf>
    <xf numFmtId="0" fontId="34" fillId="8" borderId="0" xfId="0" applyFont="1" applyFill="1" applyAlignment="1">
      <alignment horizontal="center"/>
    </xf>
    <xf numFmtId="0" fontId="39" fillId="0" borderId="6" xfId="0" applyFont="1" applyBorder="1" applyAlignment="1">
      <alignment horizontal="center" vertical="center" shrinkToFit="1"/>
    </xf>
    <xf numFmtId="0" fontId="24" fillId="0" borderId="0" xfId="0" applyFont="1" applyAlignment="1">
      <alignment horizontal="center" vertical="center"/>
    </xf>
    <xf numFmtId="0" fontId="25" fillId="0" borderId="0" xfId="0" applyFont="1" applyAlignment="1">
      <alignment horizontal="center" vertical="center"/>
    </xf>
    <xf numFmtId="165" fontId="26" fillId="0" borderId="4" xfId="0" applyNumberFormat="1" applyFont="1" applyBorder="1" applyAlignment="1">
      <alignment horizontal="center" shrinkToFit="1"/>
    </xf>
    <xf numFmtId="0" fontId="26" fillId="0" borderId="4" xfId="0" applyFont="1" applyBorder="1" applyAlignment="1">
      <alignment horizontal="right" shrinkToFit="1"/>
    </xf>
    <xf numFmtId="166" fontId="15" fillId="0" borderId="0" xfId="0" applyNumberFormat="1" applyFont="1" applyAlignment="1" applyProtection="1">
      <alignment horizontal="center" vertical="center"/>
      <protection locked="0"/>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3" fillId="0" borderId="7" xfId="0" applyFont="1" applyBorder="1" applyAlignment="1">
      <alignment horizontal="center"/>
    </xf>
    <xf numFmtId="0" fontId="3" fillId="0" borderId="8"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16" fillId="0" borderId="4" xfId="0" applyFont="1" applyBorder="1" applyAlignment="1">
      <alignment horizontal="right"/>
    </xf>
    <xf numFmtId="0" fontId="17" fillId="0" borderId="4" xfId="0" applyFont="1" applyBorder="1" applyAlignment="1">
      <alignment horizontal="right"/>
    </xf>
    <xf numFmtId="4" fontId="20" fillId="5" borderId="13" xfId="0" applyNumberFormat="1" applyFont="1" applyFill="1" applyBorder="1" applyAlignment="1">
      <alignment horizontal="center"/>
    </xf>
    <xf numFmtId="4" fontId="20" fillId="5" borderId="14" xfId="0" applyNumberFormat="1" applyFont="1" applyFill="1" applyBorder="1" applyAlignment="1">
      <alignment horizontal="center"/>
    </xf>
    <xf numFmtId="170" fontId="14" fillId="4" borderId="1" xfId="0" applyNumberFormat="1" applyFont="1" applyFill="1" applyBorder="1" applyAlignment="1">
      <alignment horizontal="center"/>
    </xf>
    <xf numFmtId="170" fontId="14" fillId="4" borderId="5" xfId="0" applyNumberFormat="1" applyFont="1" applyFill="1" applyBorder="1" applyAlignment="1">
      <alignment horizontal="center"/>
    </xf>
    <xf numFmtId="0" fontId="18" fillId="0" borderId="0" xfId="0" applyFont="1" applyAlignment="1">
      <alignment horizontal="left" vertical="center"/>
    </xf>
    <xf numFmtId="0" fontId="18" fillId="0" borderId="9" xfId="0" applyFont="1" applyBorder="1" applyAlignment="1">
      <alignment horizontal="left" vertical="center"/>
    </xf>
    <xf numFmtId="0" fontId="5"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165" fontId="9" fillId="0" borderId="0" xfId="0" applyNumberFormat="1" applyFont="1" applyAlignment="1">
      <alignment horizontal="center" vertical="center"/>
    </xf>
    <xf numFmtId="0" fontId="12" fillId="2" borderId="1" xfId="0" applyFont="1" applyFill="1" applyBorder="1" applyAlignment="1" applyProtection="1">
      <alignment horizontal="center"/>
      <protection locked="0"/>
    </xf>
    <xf numFmtId="0" fontId="12" fillId="2" borderId="2" xfId="0" applyFont="1" applyFill="1" applyBorder="1" applyAlignment="1" applyProtection="1">
      <alignment horizontal="center"/>
      <protection locked="0"/>
    </xf>
    <xf numFmtId="0" fontId="12" fillId="2" borderId="5" xfId="0" applyFont="1" applyFill="1" applyBorder="1" applyAlignment="1" applyProtection="1">
      <alignment horizontal="center"/>
      <protection locked="0"/>
    </xf>
  </cellXfs>
  <cellStyles count="3">
    <cellStyle name="Hyperlink" xfId="1" builtinId="8"/>
    <cellStyle name="Normal" xfId="0" builtinId="0"/>
    <cellStyle name="Normal_Prospectus2007" xfId="2" xr:uid="{00000000-0005-0000-0000-000031000000}"/>
  </cellStyles>
  <dxfs count="58">
    <dxf>
      <font>
        <color auto="1"/>
      </font>
      <fill>
        <patternFill patternType="solid">
          <bgColor theme="5" tint="0.79992065187536243"/>
        </patternFill>
      </fill>
    </dxf>
    <dxf>
      <font>
        <color auto="1"/>
      </font>
      <fill>
        <patternFill patternType="solid">
          <bgColor theme="0" tint="-4.9989318521683403E-2"/>
        </patternFill>
      </fill>
    </dxf>
    <dxf>
      <font>
        <color theme="1"/>
      </font>
      <fill>
        <patternFill patternType="solid">
          <bgColor theme="1"/>
        </patternFill>
      </fill>
    </dxf>
    <dxf>
      <font>
        <color rgb="FFC00000"/>
      </font>
      <fill>
        <patternFill patternType="none"/>
      </fill>
    </dxf>
    <dxf>
      <font>
        <color theme="1" tint="0.499984740745262"/>
      </font>
      <fill>
        <patternFill patternType="none"/>
      </fill>
    </dxf>
    <dxf>
      <font>
        <color theme="0"/>
      </font>
    </dxf>
    <dxf>
      <font>
        <color theme="0"/>
      </font>
    </dxf>
    <dxf>
      <font>
        <color theme="0"/>
      </font>
    </dxf>
    <dxf>
      <font>
        <color auto="1"/>
      </font>
      <fill>
        <patternFill patternType="solid">
          <bgColor theme="0" tint="-4.9989318521683403E-2"/>
        </patternFill>
      </fill>
    </dxf>
    <dxf>
      <font>
        <color auto="1"/>
      </font>
      <fill>
        <patternFill patternType="solid">
          <bgColor theme="5" tint="0.79992065187536243"/>
        </patternFill>
      </fill>
    </dxf>
    <dxf>
      <font>
        <color theme="1" tint="0.499984740745262"/>
      </font>
      <fill>
        <patternFill patternType="none"/>
      </fill>
    </dxf>
    <dxf>
      <font>
        <color rgb="FFC00000"/>
      </font>
      <fill>
        <patternFill patternType="none"/>
      </fill>
    </dxf>
    <dxf>
      <font>
        <color auto="1"/>
      </font>
      <fill>
        <patternFill patternType="solid">
          <bgColor theme="1"/>
        </patternFill>
      </fill>
    </dxf>
    <dxf>
      <font>
        <color auto="1"/>
      </font>
      <fill>
        <patternFill patternType="solid">
          <bgColor theme="1"/>
        </patternFill>
      </fill>
    </dxf>
    <dxf>
      <font>
        <color theme="0"/>
      </font>
    </dxf>
    <dxf>
      <font>
        <color auto="1"/>
      </font>
      <fill>
        <patternFill patternType="solid">
          <bgColor theme="1"/>
        </patternFill>
      </fill>
    </dxf>
    <dxf>
      <font>
        <color theme="0"/>
      </font>
    </dxf>
    <dxf>
      <font>
        <color theme="1"/>
      </font>
      <fill>
        <patternFill patternType="solid">
          <bgColor theme="1"/>
        </patternFill>
      </fill>
    </dxf>
    <dxf>
      <font>
        <color theme="0"/>
      </font>
      <fill>
        <patternFill patternType="solid">
          <bgColor rgb="FFFFC000"/>
        </patternFill>
      </fill>
    </dxf>
    <dxf>
      <font>
        <color theme="0"/>
      </font>
      <fill>
        <patternFill patternType="solid">
          <bgColor rgb="FFC00000"/>
        </patternFill>
      </fill>
    </dxf>
    <dxf>
      <font>
        <color theme="0"/>
      </font>
      <fill>
        <patternFill patternType="solid">
          <bgColor rgb="FF767171"/>
        </patternFill>
      </fill>
    </dxf>
    <dxf>
      <font>
        <color theme="0"/>
      </font>
      <fill>
        <patternFill patternType="solid">
          <bgColor rgb="FF767171"/>
        </patternFill>
      </fill>
    </dxf>
    <dxf>
      <font>
        <color theme="0"/>
      </font>
      <fill>
        <patternFill patternType="solid">
          <bgColor rgb="FFC00000"/>
        </patternFill>
      </fill>
    </dxf>
    <dxf>
      <font>
        <color theme="0"/>
      </font>
      <fill>
        <patternFill patternType="solid">
          <bgColor rgb="FFFFC000"/>
        </patternFill>
      </fill>
    </dxf>
    <dxf>
      <font>
        <b/>
        <i val="0"/>
        <color theme="0"/>
      </font>
      <fill>
        <patternFill patternType="solid">
          <bgColor rgb="FFC00000"/>
        </patternFill>
      </fill>
      <border>
        <left style="thin">
          <color rgb="FFC00000"/>
        </left>
        <right style="thin">
          <color rgb="FFC00000"/>
        </right>
        <top style="thin">
          <color rgb="FFC00000"/>
        </top>
        <bottom style="thin">
          <color rgb="FFC00000"/>
        </bottom>
      </border>
    </dxf>
    <dxf>
      <font>
        <b/>
        <i val="0"/>
        <color theme="0"/>
      </font>
      <fill>
        <patternFill patternType="solid">
          <bgColor rgb="FF767171"/>
        </patternFill>
      </fill>
      <border>
        <left style="thin">
          <color rgb="FF767171"/>
        </left>
        <right style="thin">
          <color rgb="FF767171"/>
        </right>
        <top style="thin">
          <color rgb="FF767171"/>
        </top>
        <bottom style="thin">
          <color rgb="FF767171"/>
        </bottom>
      </border>
    </dxf>
    <dxf>
      <font>
        <b/>
        <i val="0"/>
        <color theme="0"/>
      </font>
      <fill>
        <patternFill patternType="solid">
          <bgColor rgb="FFFFC000"/>
        </patternFill>
      </fill>
      <border>
        <left style="thin">
          <color rgb="FFFFC000"/>
        </left>
        <right style="thin">
          <color rgb="FFFFC000"/>
        </right>
        <top style="thin">
          <color rgb="FFFFC000"/>
        </top>
        <bottom style="thin">
          <color rgb="FFFFC000"/>
        </bottom>
      </border>
    </dxf>
    <dxf>
      <fill>
        <patternFill>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theme="0"/>
      </font>
      <fill>
        <patternFill patternType="solid">
          <bgColor theme="0"/>
        </patternFill>
      </fill>
    </dxf>
    <dxf>
      <font>
        <b/>
        <i val="0"/>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theme="0"/>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1"/>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auto="1"/>
      </font>
      <fill>
        <patternFill patternType="solid">
          <bgColor theme="0" tint="-0.14993743705557422"/>
        </patternFill>
      </fill>
    </dxf>
    <dxf>
      <font>
        <color auto="1"/>
      </font>
      <fill>
        <patternFill patternType="solid">
          <bgColor theme="5" tint="0.39991454817346722"/>
        </patternFill>
      </fill>
    </dxf>
    <dxf>
      <font>
        <color auto="1"/>
      </font>
      <fill>
        <patternFill patternType="solid">
          <bgColor theme="0" tint="-0.249977111117893"/>
        </patternFill>
      </fill>
    </dxf>
    <dxf>
      <font>
        <color auto="1"/>
      </font>
      <fill>
        <patternFill patternType="solid">
          <bgColor rgb="FFF7D35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19050</xdr:colOff>
      <xdr:row>92</xdr:row>
      <xdr:rowOff>44450</xdr:rowOff>
    </xdr:from>
    <xdr:to>
      <xdr:col>4</xdr:col>
      <xdr:colOff>104775</xdr:colOff>
      <xdr:row>92</xdr:row>
      <xdr:rowOff>120650</xdr:rowOff>
    </xdr:to>
    <xdr:sp macro="" textlink="">
      <xdr:nvSpPr>
        <xdr:cNvPr id="9" name="Rectangle 17">
          <a:extLst>
            <a:ext uri="{FF2B5EF4-FFF2-40B4-BE49-F238E27FC236}">
              <a16:creationId xmlns:a16="http://schemas.microsoft.com/office/drawing/2014/main" id="{00000000-0008-0000-0200-000009000000}"/>
            </a:ext>
          </a:extLst>
        </xdr:cNvPr>
        <xdr:cNvSpPr>
          <a:spLocks noChangeArrowheads="1"/>
        </xdr:cNvSpPr>
      </xdr:nvSpPr>
      <xdr:spPr>
        <a:xfrm>
          <a:off x="3429000" y="15276195"/>
          <a:ext cx="85725" cy="76200"/>
        </a:xfrm>
        <a:prstGeom prst="rect">
          <a:avLst/>
        </a:prstGeom>
        <a:solidFill>
          <a:schemeClr val="tx1">
            <a:lumMod val="65000"/>
            <a:lumOff val="35000"/>
          </a:schemeClr>
        </a:solidFill>
        <a:ln w="9525">
          <a:solidFill>
            <a:srgbClr val="000000"/>
          </a:solidFill>
          <a:miter lim="800000"/>
        </a:ln>
      </xdr:spPr>
      <xdr:txBody>
        <a:bodyPr/>
        <a:lstStyle/>
        <a:p>
          <a:endParaRPr lang="en-US"/>
        </a:p>
      </xdr:txBody>
    </xdr:sp>
    <xdr:clientData/>
  </xdr:twoCellAnchor>
  <xdr:twoCellAnchor>
    <xdr:from>
      <xdr:col>4</xdr:col>
      <xdr:colOff>12700</xdr:colOff>
      <xdr:row>128</xdr:row>
      <xdr:rowOff>44450</xdr:rowOff>
    </xdr:from>
    <xdr:to>
      <xdr:col>4</xdr:col>
      <xdr:colOff>98425</xdr:colOff>
      <xdr:row>128</xdr:row>
      <xdr:rowOff>120650</xdr:rowOff>
    </xdr:to>
    <xdr:sp macro="" textlink="">
      <xdr:nvSpPr>
        <xdr:cNvPr id="11" name="Rectangle 20">
          <a:extLst>
            <a:ext uri="{FF2B5EF4-FFF2-40B4-BE49-F238E27FC236}">
              <a16:creationId xmlns:a16="http://schemas.microsoft.com/office/drawing/2014/main" id="{00000000-0008-0000-0200-00000B000000}"/>
            </a:ext>
          </a:extLst>
        </xdr:cNvPr>
        <xdr:cNvSpPr>
          <a:spLocks noChangeArrowheads="1"/>
        </xdr:cNvSpPr>
      </xdr:nvSpPr>
      <xdr:spPr>
        <a:xfrm>
          <a:off x="3422650" y="21255990"/>
          <a:ext cx="85725" cy="76200"/>
        </a:xfrm>
        <a:prstGeom prst="rect">
          <a:avLst/>
        </a:prstGeom>
        <a:solidFill>
          <a:srgbClr val="595959"/>
        </a:solidFill>
        <a:ln w="9525">
          <a:solidFill>
            <a:srgbClr val="000000"/>
          </a:solidFill>
          <a:miter lim="800000"/>
        </a:ln>
      </xdr:spPr>
    </xdr:sp>
    <xdr:clientData/>
  </xdr:twoCellAnchor>
  <xdr:twoCellAnchor>
    <xdr:from>
      <xdr:col>4</xdr:col>
      <xdr:colOff>15875</xdr:colOff>
      <xdr:row>129</xdr:row>
      <xdr:rowOff>47625</xdr:rowOff>
    </xdr:from>
    <xdr:to>
      <xdr:col>4</xdr:col>
      <xdr:colOff>101600</xdr:colOff>
      <xdr:row>129</xdr:row>
      <xdr:rowOff>123825</xdr:rowOff>
    </xdr:to>
    <xdr:sp macro="" textlink="">
      <xdr:nvSpPr>
        <xdr:cNvPr id="12" name="Rectangle 21">
          <a:extLst>
            <a:ext uri="{FF2B5EF4-FFF2-40B4-BE49-F238E27FC236}">
              <a16:creationId xmlns:a16="http://schemas.microsoft.com/office/drawing/2014/main" id="{00000000-0008-0000-0200-00000C000000}"/>
            </a:ext>
          </a:extLst>
        </xdr:cNvPr>
        <xdr:cNvSpPr>
          <a:spLocks noChangeArrowheads="1"/>
        </xdr:cNvSpPr>
      </xdr:nvSpPr>
      <xdr:spPr>
        <a:xfrm>
          <a:off x="3425825" y="21423630"/>
          <a:ext cx="85725" cy="76200"/>
        </a:xfrm>
        <a:prstGeom prst="rect">
          <a:avLst/>
        </a:prstGeom>
        <a:solidFill>
          <a:srgbClr val="595959"/>
        </a:solidFill>
        <a:ln w="9525">
          <a:solidFill>
            <a:srgbClr val="000000"/>
          </a:solidFill>
          <a:miter lim="800000"/>
        </a:ln>
      </xdr:spPr>
    </xdr:sp>
    <xdr:clientData/>
  </xdr:twoCellAnchor>
  <xdr:twoCellAnchor>
    <xdr:from>
      <xdr:col>4</xdr:col>
      <xdr:colOff>19050</xdr:colOff>
      <xdr:row>130</xdr:row>
      <xdr:rowOff>53975</xdr:rowOff>
    </xdr:from>
    <xdr:to>
      <xdr:col>4</xdr:col>
      <xdr:colOff>104775</xdr:colOff>
      <xdr:row>130</xdr:row>
      <xdr:rowOff>130175</xdr:rowOff>
    </xdr:to>
    <xdr:sp macro="" textlink="">
      <xdr:nvSpPr>
        <xdr:cNvPr id="13" name="Rectangle 19">
          <a:extLst>
            <a:ext uri="{FF2B5EF4-FFF2-40B4-BE49-F238E27FC236}">
              <a16:creationId xmlns:a16="http://schemas.microsoft.com/office/drawing/2014/main" id="{00000000-0008-0000-0200-00000D000000}"/>
            </a:ext>
          </a:extLst>
        </xdr:cNvPr>
        <xdr:cNvSpPr>
          <a:spLocks noChangeArrowheads="1"/>
        </xdr:cNvSpPr>
      </xdr:nvSpPr>
      <xdr:spPr>
        <a:xfrm>
          <a:off x="3429000" y="21594445"/>
          <a:ext cx="85725" cy="76200"/>
        </a:xfrm>
        <a:prstGeom prst="rect">
          <a:avLst/>
        </a:prstGeom>
        <a:solidFill>
          <a:srgbClr val="595959"/>
        </a:solidFill>
        <a:ln w="9525">
          <a:solidFill>
            <a:srgbClr val="000000"/>
          </a:solidFill>
          <a:miter lim="800000"/>
        </a:ln>
      </xdr:spPr>
    </xdr:sp>
    <xdr:clientData/>
  </xdr:twoCellAnchor>
  <xdr:twoCellAnchor editAs="oneCell">
    <xdr:from>
      <xdr:col>4</xdr:col>
      <xdr:colOff>0</xdr:colOff>
      <xdr:row>93</xdr:row>
      <xdr:rowOff>0</xdr:rowOff>
    </xdr:from>
    <xdr:to>
      <xdr:col>4</xdr:col>
      <xdr:colOff>127000</xdr:colOff>
      <xdr:row>93</xdr:row>
      <xdr:rowOff>114300</xdr:rowOff>
    </xdr:to>
    <xdr:pic>
      <xdr:nvPicPr>
        <xdr:cNvPr id="5403" name="Picture 283" descr="clip_image001.png">
          <a:extLst>
            <a:ext uri="{FF2B5EF4-FFF2-40B4-BE49-F238E27FC236}">
              <a16:creationId xmlns:a16="http://schemas.microsoft.com/office/drawing/2014/main" id="{00000000-0008-0000-0200-00001B150000}"/>
            </a:ext>
          </a:extLst>
        </xdr:cNvPr>
        <xdr:cNvPicPr>
          <a:picLocks noChangeAspect="1" noChangeArrowheads="1"/>
        </xdr:cNvPicPr>
      </xdr:nvPicPr>
      <xdr:blipFill>
        <a:blip xmlns:r="http://schemas.openxmlformats.org/officeDocument/2006/relationships" r:embed="rId1"/>
        <a:srcRect/>
        <a:stretch>
          <a:fillRect/>
        </a:stretch>
      </xdr:blipFill>
      <xdr:spPr>
        <a:xfrm>
          <a:off x="3409950" y="15393670"/>
          <a:ext cx="127000" cy="114300"/>
        </a:xfrm>
        <a:prstGeom prst="rect">
          <a:avLst/>
        </a:prstGeom>
        <a:noFill/>
      </xdr:spPr>
    </xdr:pic>
    <xdr:clientData/>
  </xdr:twoCellAnchor>
  <xdr:twoCellAnchor editAs="oneCell">
    <xdr:from>
      <xdr:col>4</xdr:col>
      <xdr:colOff>0</xdr:colOff>
      <xdr:row>94</xdr:row>
      <xdr:rowOff>0</xdr:rowOff>
    </xdr:from>
    <xdr:to>
      <xdr:col>4</xdr:col>
      <xdr:colOff>127000</xdr:colOff>
      <xdr:row>94</xdr:row>
      <xdr:rowOff>114300</xdr:rowOff>
    </xdr:to>
    <xdr:pic>
      <xdr:nvPicPr>
        <xdr:cNvPr id="5405" name="Picture 285" descr="clip_image001.png">
          <a:extLst>
            <a:ext uri="{FF2B5EF4-FFF2-40B4-BE49-F238E27FC236}">
              <a16:creationId xmlns:a16="http://schemas.microsoft.com/office/drawing/2014/main" id="{00000000-0008-0000-0200-00001D150000}"/>
            </a:ext>
          </a:extLst>
        </xdr:cNvPr>
        <xdr:cNvPicPr>
          <a:picLocks noChangeAspect="1" noChangeArrowheads="1"/>
        </xdr:cNvPicPr>
      </xdr:nvPicPr>
      <xdr:blipFill>
        <a:blip xmlns:r="http://schemas.openxmlformats.org/officeDocument/2006/relationships" r:embed="rId2"/>
        <a:srcRect/>
        <a:stretch>
          <a:fillRect/>
        </a:stretch>
      </xdr:blipFill>
      <xdr:spPr>
        <a:xfrm>
          <a:off x="3409950" y="15555595"/>
          <a:ext cx="127000" cy="114300"/>
        </a:xfrm>
        <a:prstGeom prst="rect">
          <a:avLst/>
        </a:prstGeom>
        <a:noFill/>
      </xdr:spPr>
    </xdr:pic>
    <xdr:clientData/>
  </xdr:twoCellAnchor>
  <xdr:twoCellAnchor>
    <xdr:from>
      <xdr:col>4</xdr:col>
      <xdr:colOff>8499</xdr:colOff>
      <xdr:row>110</xdr:row>
      <xdr:rowOff>27528</xdr:rowOff>
    </xdr:from>
    <xdr:to>
      <xdr:col>4</xdr:col>
      <xdr:colOff>98458</xdr:colOff>
      <xdr:row>110</xdr:row>
      <xdr:rowOff>103728</xdr:rowOff>
    </xdr:to>
    <xdr:sp macro="" textlink="">
      <xdr:nvSpPr>
        <xdr:cNvPr id="8" name="Rectangle 20">
          <a:extLst>
            <a:ext uri="{FF2B5EF4-FFF2-40B4-BE49-F238E27FC236}">
              <a16:creationId xmlns:a16="http://schemas.microsoft.com/office/drawing/2014/main" id="{00000000-0008-0000-0200-000008000000}"/>
            </a:ext>
          </a:extLst>
        </xdr:cNvPr>
        <xdr:cNvSpPr>
          <a:spLocks noChangeArrowheads="1"/>
        </xdr:cNvSpPr>
      </xdr:nvSpPr>
      <xdr:spPr>
        <a:xfrm>
          <a:off x="3418205" y="18336260"/>
          <a:ext cx="90170" cy="76200"/>
        </a:xfrm>
        <a:prstGeom prst="rect">
          <a:avLst/>
        </a:prstGeom>
        <a:solidFill>
          <a:srgbClr val="595959"/>
        </a:solidFill>
        <a:ln w="9525">
          <a:solidFill>
            <a:srgbClr val="000000"/>
          </a:solidFill>
          <a:miter lim="800000"/>
        </a:ln>
      </xdr:spPr>
    </xdr:sp>
    <xdr:clientData/>
  </xdr:twoCellAnchor>
  <xdr:twoCellAnchor>
    <xdr:from>
      <xdr:col>4</xdr:col>
      <xdr:colOff>11674</xdr:colOff>
      <xdr:row>111</xdr:row>
      <xdr:rowOff>22237</xdr:rowOff>
    </xdr:from>
    <xdr:to>
      <xdr:col>4</xdr:col>
      <xdr:colOff>101633</xdr:colOff>
      <xdr:row>111</xdr:row>
      <xdr:rowOff>98437</xdr:rowOff>
    </xdr:to>
    <xdr:sp macro="" textlink="">
      <xdr:nvSpPr>
        <xdr:cNvPr id="10" name="Rectangle 21">
          <a:extLst>
            <a:ext uri="{FF2B5EF4-FFF2-40B4-BE49-F238E27FC236}">
              <a16:creationId xmlns:a16="http://schemas.microsoft.com/office/drawing/2014/main" id="{00000000-0008-0000-0200-00000A000000}"/>
            </a:ext>
          </a:extLst>
        </xdr:cNvPr>
        <xdr:cNvSpPr>
          <a:spLocks noChangeArrowheads="1"/>
        </xdr:cNvSpPr>
      </xdr:nvSpPr>
      <xdr:spPr>
        <a:xfrm>
          <a:off x="3421380" y="18512155"/>
          <a:ext cx="90170" cy="76200"/>
        </a:xfrm>
        <a:prstGeom prst="rect">
          <a:avLst/>
        </a:prstGeom>
        <a:solidFill>
          <a:srgbClr val="595959"/>
        </a:solidFill>
        <a:ln w="9525">
          <a:solidFill>
            <a:srgbClr val="000000"/>
          </a:solidFill>
          <a:miter lim="800000"/>
        </a:ln>
      </xdr:spPr>
    </xdr:sp>
    <xdr:clientData/>
  </xdr:twoCellAnchor>
  <xdr:twoCellAnchor>
    <xdr:from>
      <xdr:col>4</xdr:col>
      <xdr:colOff>14849</xdr:colOff>
      <xdr:row>112</xdr:row>
      <xdr:rowOff>28587</xdr:rowOff>
    </xdr:from>
    <xdr:to>
      <xdr:col>4</xdr:col>
      <xdr:colOff>104808</xdr:colOff>
      <xdr:row>112</xdr:row>
      <xdr:rowOff>104787</xdr:rowOff>
    </xdr:to>
    <xdr:sp macro="" textlink="">
      <xdr:nvSpPr>
        <xdr:cNvPr id="14" name="Rectangle 19">
          <a:extLst>
            <a:ext uri="{FF2B5EF4-FFF2-40B4-BE49-F238E27FC236}">
              <a16:creationId xmlns:a16="http://schemas.microsoft.com/office/drawing/2014/main" id="{00000000-0008-0000-0200-00000E000000}"/>
            </a:ext>
          </a:extLst>
        </xdr:cNvPr>
        <xdr:cNvSpPr>
          <a:spLocks noChangeArrowheads="1"/>
        </xdr:cNvSpPr>
      </xdr:nvSpPr>
      <xdr:spPr>
        <a:xfrm>
          <a:off x="3424555" y="18699480"/>
          <a:ext cx="90170" cy="76200"/>
        </a:xfrm>
        <a:prstGeom prst="rect">
          <a:avLst/>
        </a:prstGeom>
        <a:solidFill>
          <a:srgbClr val="595959"/>
        </a:solidFill>
        <a:ln w="9525">
          <a:solidFill>
            <a:srgbClr val="000000"/>
          </a:solidFill>
          <a:miter lim="800000"/>
        </a:ln>
      </xdr:spPr>
    </xdr:sp>
    <xdr:clientData/>
  </xdr:twoCellAnchor>
  <xdr:twoCellAnchor>
    <xdr:from>
      <xdr:col>5</xdr:col>
      <xdr:colOff>1320800</xdr:colOff>
      <xdr:row>51</xdr:row>
      <xdr:rowOff>82550</xdr:rowOff>
    </xdr:from>
    <xdr:to>
      <xdr:col>9</xdr:col>
      <xdr:colOff>108962</xdr:colOff>
      <xdr:row>53</xdr:row>
      <xdr:rowOff>52060</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6149975" y="8693150"/>
          <a:ext cx="4017387" cy="255260"/>
          <a:chOff x="6146800" y="8756650"/>
          <a:chExt cx="4350762" cy="261610"/>
        </a:xfrm>
      </xdr:grpSpPr>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146800" y="8756650"/>
            <a:ext cx="235962"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Myriad Pro" panose="020B0503030403020204"/>
                <a:cs typeface="Myriad Pro" panose="020B0503030403020204"/>
              </a:rPr>
              <a:t>-</a:t>
            </a:r>
          </a:p>
        </xdr:txBody>
      </xdr:sp>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10261600" y="8756650"/>
            <a:ext cx="235962"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Myriad Pro" panose="020B0503030403020204"/>
                <a:cs typeface="Myriad Pro" panose="020B0503030403020204"/>
              </a:rPr>
              <a:t>-</a:t>
            </a:r>
          </a:p>
        </xdr:txBody>
      </xdr:sp>
    </xdr:grpSp>
    <xdr:clientData/>
  </xdr:twoCellAnchor>
  <xdr:twoCellAnchor editAs="oneCell">
    <xdr:from>
      <xdr:col>0</xdr:col>
      <xdr:colOff>75428</xdr:colOff>
      <xdr:row>1</xdr:row>
      <xdr:rowOff>9529</xdr:rowOff>
    </xdr:from>
    <xdr:to>
      <xdr:col>9</xdr:col>
      <xdr:colOff>2583638</xdr:colOff>
      <xdr:row>4</xdr:row>
      <xdr:rowOff>304800</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5428" y="85729"/>
          <a:ext cx="14001710" cy="14001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38100</xdr:rowOff>
    </xdr:from>
    <xdr:to>
      <xdr:col>17</xdr:col>
      <xdr:colOff>0</xdr:colOff>
      <xdr:row>3</xdr:row>
      <xdr:rowOff>161925</xdr:rowOff>
    </xdr:to>
    <xdr:pic>
      <xdr:nvPicPr>
        <xdr:cNvPr id="12289" name="Grafik 2" descr="logo_competition_department.jpg">
          <a:extLst>
            <a:ext uri="{FF2B5EF4-FFF2-40B4-BE49-F238E27FC236}">
              <a16:creationId xmlns:a16="http://schemas.microsoft.com/office/drawing/2014/main" id="{00000000-0008-0000-0600-000001300000}"/>
            </a:ext>
          </a:extLst>
        </xdr:cNvPr>
        <xdr:cNvPicPr>
          <a:picLocks noChangeAspect="1"/>
        </xdr:cNvPicPr>
      </xdr:nvPicPr>
      <xdr:blipFill>
        <a:blip xmlns:r="http://schemas.openxmlformats.org/officeDocument/2006/relationships" r:embed="rId1" cstate="print"/>
        <a:srcRect/>
        <a:stretch>
          <a:fillRect/>
        </a:stretch>
      </xdr:blipFill>
      <xdr:spPr>
        <a:xfrm>
          <a:off x="13439775" y="38100"/>
          <a:ext cx="933450" cy="952500"/>
        </a:xfrm>
        <a:prstGeom prst="rect">
          <a:avLst/>
        </a:prstGeom>
        <a:noFill/>
        <a:ln w="9525">
          <a:noFill/>
          <a:miter lim="800000"/>
          <a:headEnd/>
          <a:tailEnd/>
        </a:ln>
      </xdr:spPr>
    </xdr:pic>
    <xdr:clientData/>
  </xdr:twoCellAnchor>
  <xdr:twoCellAnchor editAs="oneCell">
    <xdr:from>
      <xdr:col>0</xdr:col>
      <xdr:colOff>254000</xdr:colOff>
      <xdr:row>0</xdr:row>
      <xdr:rowOff>88900</xdr:rowOff>
    </xdr:from>
    <xdr:to>
      <xdr:col>1</xdr:col>
      <xdr:colOff>977900</xdr:colOff>
      <xdr:row>4</xdr:row>
      <xdr:rowOff>20540</xdr:rowOff>
    </xdr:to>
    <xdr:pic>
      <xdr:nvPicPr>
        <xdr:cNvPr id="2" name="GAC_WT_Logo.gif" descr="movie::file://localhost/Users/KarlJindrak/Desktop/DESKTOP/ITTF%20WORLD%20TOUR/DOCS_2012%20WORLD%20TOUR/New_World%20Tour%20Logos_2012/GAC_WT_Logo.gif">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xfrm>
          <a:off x="254000" y="88900"/>
          <a:ext cx="2038350" cy="9505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C\C\@\.psf\Home\Dokumente%20und%20Einstellungen\Karl%20Jindrak\Lokale%20Einstellungen\Temporary%20Internet%20Files\Content.Outlook\O9SCUJJ4\ITTF\#PROTOUR\2007\#FORMS\Prospectus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messinis@ittfmail.com" TargetMode="External"/><Relationship Id="rId13" Type="http://schemas.openxmlformats.org/officeDocument/2006/relationships/hyperlink" Target="../../../../../../../../../../../../../Library/Caches/TemporaryItems/Downloads/jens@tabletennis.org.au" TargetMode="External"/><Relationship Id="rId18" Type="http://schemas.openxmlformats.org/officeDocument/2006/relationships/comments" Target="../comments1.xml"/><Relationship Id="rId3" Type="http://schemas.openxmlformats.org/officeDocument/2006/relationships/hyperlink" Target="mailto:rcalin@ittfmail.com" TargetMode="External"/><Relationship Id="rId7" Type="http://schemas.openxmlformats.org/officeDocument/2006/relationships/hyperlink" Target="mailto:freddyav16@gmail.com" TargetMode="External"/><Relationship Id="rId12" Type="http://schemas.openxmlformats.org/officeDocument/2006/relationships/hyperlink" Target="../../../../../../../../../../../../../Library/Caches/TemporaryItems/Downloads/ganeshaniob@gmail.com" TargetMode="External"/><Relationship Id="rId17" Type="http://schemas.openxmlformats.org/officeDocument/2006/relationships/vmlDrawing" Target="../drawings/vmlDrawing1.vml"/><Relationship Id="rId2" Type="http://schemas.openxmlformats.org/officeDocument/2006/relationships/hyperlink" Target="mailto:dleroy@ittfmail.com" TargetMode="External"/><Relationship Id="rId16" Type="http://schemas.openxmlformats.org/officeDocument/2006/relationships/printerSettings" Target="../printerSettings/printerSettings2.bin"/><Relationship Id="rId1" Type="http://schemas.openxmlformats.org/officeDocument/2006/relationships/hyperlink" Target="mailto:kjindrak@ittfmail.com" TargetMode="External"/><Relationship Id="rId6" Type="http://schemas.openxmlformats.org/officeDocument/2006/relationships/hyperlink" Target="mailto:mbessah@ittf.com" TargetMode="External"/><Relationship Id="rId11" Type="http://schemas.openxmlformats.org/officeDocument/2006/relationships/hyperlink" Target="../../../../../../../../../../../../../Library/Caches/TemporaryItems/Downloads/zbencsik@ittfmail.com" TargetMode="External"/><Relationship Id="rId5" Type="http://schemas.openxmlformats.org/officeDocument/2006/relationships/hyperlink" Target="mailto:vicky@ittfmail.com" TargetMode="External"/><Relationship Id="rId15" Type="http://schemas.openxmlformats.org/officeDocument/2006/relationships/hyperlink" Target="../../../../../../../../../../../../../Library/Caches/TemporaryItems/Downloads/adham-ashour@hotmail.com" TargetMode="External"/><Relationship Id="rId10" Type="http://schemas.openxmlformats.org/officeDocument/2006/relationships/hyperlink" Target="../../../../../../../../../../../../../Library/Caches/TemporaryItems/Downloads/aivancin@gmail.com" TargetMode="External"/><Relationship Id="rId4" Type="http://schemas.openxmlformats.org/officeDocument/2006/relationships/hyperlink" Target="mailto:mdawlatly@ittfmail.com" TargetMode="External"/><Relationship Id="rId9" Type="http://schemas.openxmlformats.org/officeDocument/2006/relationships/hyperlink" Target="../../../../../../../../../../../../../Library/Caches/TemporaryItems/Downloads/zena@ittfmail.com" TargetMode="External"/><Relationship Id="rId14" Type="http://schemas.openxmlformats.org/officeDocument/2006/relationships/hyperlink" Target="../../../../../../../../../../../../../Library/Caches/TemporaryItems/Downloads/anlarro@gmail.com" TargetMode="External"/></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ittf.com/anti-doping/" TargetMode="External"/><Relationship Id="rId7" Type="http://schemas.openxmlformats.org/officeDocument/2006/relationships/vmlDrawing" Target="../drawings/vmlDrawing2.vml"/><Relationship Id="rId2" Type="http://schemas.openxmlformats.org/officeDocument/2006/relationships/hyperlink" Target="http://wtentries.ittf.link/" TargetMode="External"/><Relationship Id="rId1" Type="http://schemas.openxmlformats.org/officeDocument/2006/relationships/hyperlink" Target="http://wtentries.ittf.link/" TargetMode="External"/><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mailto:13810190222@163.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chinaopenshenzhen@kaisagroup.co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43"/>
  <sheetViews>
    <sheetView topLeftCell="L1" zoomScale="75" zoomScaleNormal="75" workbookViewId="0">
      <pane xSplit="21765"/>
      <selection activeCell="L3" sqref="L3"/>
      <selection pane="topRight"/>
    </sheetView>
  </sheetViews>
  <sheetFormatPr defaultColWidth="10.85546875" defaultRowHeight="14.25"/>
  <cols>
    <col min="1" max="2" width="14.42578125" style="371" customWidth="1"/>
    <col min="3" max="3" width="16.42578125" style="371" customWidth="1"/>
    <col min="4" max="4" width="54.85546875" style="371" customWidth="1"/>
    <col min="5" max="5" width="24.140625" style="371" customWidth="1"/>
    <col min="6" max="6" width="6.140625" style="342" customWidth="1"/>
    <col min="7" max="7" width="22" style="342" customWidth="1"/>
    <col min="8" max="8" width="22.85546875" style="342" customWidth="1"/>
    <col min="9" max="9" width="14" style="372" customWidth="1"/>
    <col min="10" max="10" width="22.42578125" style="372" customWidth="1"/>
    <col min="11" max="11" width="50.28515625" style="371" customWidth="1"/>
    <col min="12" max="12" width="17.7109375" style="371" customWidth="1"/>
    <col min="13" max="13" width="27.7109375" style="371" customWidth="1"/>
    <col min="14" max="14" width="28" style="371" customWidth="1"/>
    <col min="15" max="16" width="13.42578125" style="371" customWidth="1"/>
    <col min="17" max="24" width="10.85546875" style="371"/>
    <col min="25" max="25" width="10.85546875" style="373"/>
    <col min="26" max="16384" width="10.85546875" style="371"/>
  </cols>
  <sheetData>
    <row r="1" spans="1:29" ht="14.1" customHeight="1">
      <c r="A1" s="374" t="s">
        <v>0</v>
      </c>
      <c r="B1" s="374" t="s">
        <v>1</v>
      </c>
      <c r="C1" s="374" t="s">
        <v>2</v>
      </c>
      <c r="D1" s="374" t="s">
        <v>3</v>
      </c>
      <c r="E1" s="374" t="s">
        <v>4</v>
      </c>
      <c r="F1" s="375" t="s">
        <v>5</v>
      </c>
      <c r="G1" s="375" t="s">
        <v>6</v>
      </c>
      <c r="H1" s="375" t="s">
        <v>7</v>
      </c>
      <c r="I1" s="375" t="s">
        <v>8</v>
      </c>
      <c r="J1" s="394" t="s">
        <v>9</v>
      </c>
      <c r="K1" s="374" t="s">
        <v>10</v>
      </c>
      <c r="M1" s="374" t="s">
        <v>4</v>
      </c>
      <c r="N1" s="374" t="s">
        <v>11</v>
      </c>
      <c r="O1" s="374" t="s">
        <v>12</v>
      </c>
      <c r="P1" s="374" t="s">
        <v>13</v>
      </c>
      <c r="S1" s="371" t="s">
        <v>14</v>
      </c>
      <c r="T1" s="371" t="s">
        <v>14</v>
      </c>
      <c r="U1" s="371" t="s">
        <v>15</v>
      </c>
      <c r="V1" s="371" t="s">
        <v>15</v>
      </c>
      <c r="Z1" s="371" t="s">
        <v>14</v>
      </c>
      <c r="AA1" s="371" t="s">
        <v>14</v>
      </c>
      <c r="AB1" s="371" t="s">
        <v>15</v>
      </c>
      <c r="AC1" s="371" t="s">
        <v>15</v>
      </c>
    </row>
    <row r="2" spans="1:29">
      <c r="A2" s="376">
        <v>43374</v>
      </c>
      <c r="B2" s="376">
        <v>43410</v>
      </c>
      <c r="C2" s="377"/>
      <c r="D2" s="378" t="s">
        <v>16</v>
      </c>
      <c r="E2" s="379" t="s">
        <v>17</v>
      </c>
      <c r="F2" s="380" t="s">
        <v>18</v>
      </c>
      <c r="G2" s="380" t="s">
        <v>19</v>
      </c>
      <c r="H2" s="342" t="s">
        <v>20</v>
      </c>
      <c r="I2" s="372" t="s">
        <v>21</v>
      </c>
      <c r="J2" s="395">
        <f>INDEX($S$3:$S$17,MATCH(Prospectus!$E$64,Events!$R$3:$R$17,0))</f>
        <v>270</v>
      </c>
      <c r="K2" s="371" t="str">
        <f t="array" ref="K2">IFERROR(INDEX($D$2:$D$104,SMALL(IF('PLEASE FILL IN HERE FIRST!!!'!$B$5=$E$2:$E$104,MATCH(ROW($E$2:$E$104),ROW($E$2:$E$104)),""),ROW(H1))),"")</f>
        <v>Doha (QAT) - WORLD TOUR PLATINUM</v>
      </c>
      <c r="L2" s="371" t="s">
        <v>22</v>
      </c>
      <c r="M2" s="371" t="s">
        <v>23</v>
      </c>
      <c r="N2" s="371" t="s">
        <v>24</v>
      </c>
      <c r="O2" s="396">
        <f>A2+1</f>
        <v>43375</v>
      </c>
      <c r="P2" s="396">
        <f>B2-3</f>
        <v>43407</v>
      </c>
      <c r="S2" s="371" t="s">
        <v>25</v>
      </c>
      <c r="T2" s="371" t="s">
        <v>5</v>
      </c>
      <c r="U2" s="371" t="s">
        <v>25</v>
      </c>
      <c r="V2" s="371" t="s">
        <v>5</v>
      </c>
      <c r="Z2" s="371" t="s">
        <v>25</v>
      </c>
      <c r="AA2" s="371" t="s">
        <v>5</v>
      </c>
      <c r="AB2" s="371" t="s">
        <v>25</v>
      </c>
      <c r="AC2" s="371" t="s">
        <v>5</v>
      </c>
    </row>
    <row r="3" spans="1:29" ht="15.95" customHeight="1">
      <c r="A3" s="376">
        <v>43480</v>
      </c>
      <c r="B3" s="376">
        <v>43485</v>
      </c>
      <c r="C3" s="379"/>
      <c r="D3" s="378" t="s">
        <v>26</v>
      </c>
      <c r="E3" s="379" t="s">
        <v>17</v>
      </c>
      <c r="F3" s="380" t="s">
        <v>18</v>
      </c>
      <c r="G3" s="380" t="s">
        <v>19</v>
      </c>
      <c r="H3" s="342" t="s">
        <v>20</v>
      </c>
      <c r="I3" s="372" t="s">
        <v>21</v>
      </c>
      <c r="J3" s="395">
        <f>INDEX($S$3:$S$17,MATCH(Prospectus!$E$64,Events!$R$3:$R$17,0))</f>
        <v>270</v>
      </c>
      <c r="K3" s="371" t="str">
        <f t="array" ref="K3">IFERROR(INDEX($D$2:$D$104,SMALL(IF('PLEASE FILL IN HERE FIRST!!!'!$B$5=$E$2:$E$104,MATCH(ROW($E$2:$E$104),ROW($E$2:$E$104)),""),ROW(H2))),"")</f>
        <v>Shenzhen (CHN) - WORLD TOUR PLATINUM</v>
      </c>
      <c r="L3" s="371" t="s">
        <v>27</v>
      </c>
      <c r="M3" s="371" t="s">
        <v>17</v>
      </c>
      <c r="N3" s="371" t="s">
        <v>28</v>
      </c>
      <c r="O3" s="396">
        <f t="shared" ref="O3:O14" si="0">A3+1</f>
        <v>43481</v>
      </c>
      <c r="P3" s="396">
        <f t="shared" ref="P3:P14" si="1">B3-3</f>
        <v>43482</v>
      </c>
      <c r="Q3" s="373" t="s">
        <v>29</v>
      </c>
      <c r="R3" s="371">
        <v>8</v>
      </c>
      <c r="S3" s="398">
        <v>260</v>
      </c>
      <c r="T3" s="398">
        <v>190</v>
      </c>
      <c r="U3" s="398">
        <v>160</v>
      </c>
      <c r="V3" s="398">
        <v>130</v>
      </c>
      <c r="X3" s="373" t="s">
        <v>30</v>
      </c>
      <c r="Y3" s="373">
        <v>8</v>
      </c>
      <c r="Z3" s="398">
        <v>360</v>
      </c>
      <c r="AA3" s="398">
        <v>260</v>
      </c>
      <c r="AB3" s="398">
        <v>220</v>
      </c>
      <c r="AC3" s="398">
        <v>190</v>
      </c>
    </row>
    <row r="4" spans="1:29" ht="15.95" customHeight="1">
      <c r="A4" s="381">
        <v>43550</v>
      </c>
      <c r="B4" s="381">
        <v>43555</v>
      </c>
      <c r="C4" s="382"/>
      <c r="D4" s="383" t="s">
        <v>31</v>
      </c>
      <c r="E4" s="382" t="s">
        <v>23</v>
      </c>
      <c r="F4" s="380" t="s">
        <v>18</v>
      </c>
      <c r="G4" s="380" t="s">
        <v>19</v>
      </c>
      <c r="H4" s="342" t="s">
        <v>20</v>
      </c>
      <c r="I4" s="372" t="s">
        <v>21</v>
      </c>
      <c r="J4" s="395">
        <f>INDEX($S$3:$S$17,MATCH(Prospectus!$E$64,Events!$R$3:$R$17,0))</f>
        <v>270</v>
      </c>
      <c r="K4" s="371" t="str">
        <f t="array" ref="K4">IFERROR(INDEX($D$2:$D$104,SMALL(IF('PLEASE FILL IN HERE FIRST!!!'!$B$5=$E$2:$E$104,MATCH(ROW($E$2:$E$104),ROW($E$2:$E$104)),""),ROW(H3))),"")</f>
        <v>Sapporo (JPN) - WORLD TOUR PLATINUM</v>
      </c>
      <c r="L4" s="371" t="s">
        <v>32</v>
      </c>
      <c r="O4" s="396">
        <f>A4+2</f>
        <v>43552</v>
      </c>
      <c r="P4" s="396">
        <f>B4-2</f>
        <v>43553</v>
      </c>
      <c r="R4" s="399">
        <v>9</v>
      </c>
      <c r="S4" s="400">
        <v>270</v>
      </c>
      <c r="T4" s="400">
        <v>205</v>
      </c>
      <c r="U4" s="400">
        <v>170</v>
      </c>
      <c r="V4" s="400">
        <v>140</v>
      </c>
      <c r="Y4" s="401">
        <v>9</v>
      </c>
      <c r="Z4" s="400">
        <v>385</v>
      </c>
      <c r="AA4" s="400">
        <v>285</v>
      </c>
      <c r="AB4" s="400">
        <v>230</v>
      </c>
      <c r="AC4" s="400">
        <v>200</v>
      </c>
    </row>
    <row r="5" spans="1:29">
      <c r="A5" s="381">
        <v>43613</v>
      </c>
      <c r="B5" s="381">
        <v>43618</v>
      </c>
      <c r="C5" s="382">
        <v>400000</v>
      </c>
      <c r="D5" s="383" t="s">
        <v>33</v>
      </c>
      <c r="E5" s="382" t="s">
        <v>23</v>
      </c>
      <c r="F5" s="380" t="s">
        <v>18</v>
      </c>
      <c r="G5" s="380" t="s">
        <v>19</v>
      </c>
      <c r="H5" s="342" t="s">
        <v>20</v>
      </c>
      <c r="I5" s="372" t="s">
        <v>21</v>
      </c>
      <c r="J5" s="395">
        <f>INDEX($S$3:$S$17,MATCH(Prospectus!$E$64,Events!$R$3:$R$17,0))</f>
        <v>270</v>
      </c>
      <c r="K5" s="371" t="str">
        <f t="array" ref="K5">IFERROR(INDEX($D$2:$D$104,SMALL(IF('PLEASE FILL IN HERE FIRST!!!'!$B$5=$E$2:$E$104,MATCH(ROW($E$2:$E$104),ROW($E$2:$E$104)),""),ROW(H4))),"")</f>
        <v>Geelong (AUS) - WORLD TOUR PLATINUM</v>
      </c>
      <c r="M5" s="371" t="s">
        <v>34</v>
      </c>
      <c r="O5" s="396">
        <f t="shared" si="0"/>
        <v>43614</v>
      </c>
      <c r="P5" s="396">
        <f t="shared" si="1"/>
        <v>43615</v>
      </c>
      <c r="R5" s="371">
        <v>10</v>
      </c>
      <c r="S5" s="398">
        <v>280</v>
      </c>
      <c r="T5" s="398">
        <v>220</v>
      </c>
      <c r="U5" s="398">
        <v>180</v>
      </c>
      <c r="V5" s="398">
        <v>150</v>
      </c>
      <c r="Y5" s="373">
        <v>10</v>
      </c>
      <c r="Z5" s="398">
        <v>410</v>
      </c>
      <c r="AA5" s="398">
        <v>310</v>
      </c>
      <c r="AB5" s="398">
        <v>240</v>
      </c>
      <c r="AC5" s="398">
        <v>210</v>
      </c>
    </row>
    <row r="6" spans="1:29">
      <c r="A6" s="376">
        <v>43620</v>
      </c>
      <c r="B6" s="376">
        <v>43625</v>
      </c>
      <c r="C6" s="379"/>
      <c r="D6" s="378" t="s">
        <v>35</v>
      </c>
      <c r="E6" s="379" t="s">
        <v>17</v>
      </c>
      <c r="F6" s="380" t="s">
        <v>18</v>
      </c>
      <c r="G6" s="380" t="s">
        <v>19</v>
      </c>
      <c r="H6" s="342" t="s">
        <v>20</v>
      </c>
      <c r="I6" s="372" t="s">
        <v>21</v>
      </c>
      <c r="J6" s="395">
        <f>INDEX($S$3:$S$17,MATCH(Prospectus!$E$64,Events!$R$3:$R$17,0))</f>
        <v>270</v>
      </c>
      <c r="K6" s="371" t="str">
        <f t="array" ref="K6">IFERROR(INDEX($D$2:$D$104,SMALL(IF('PLEASE FILL IN HERE FIRST!!!'!$B$5=$E$2:$E$104,MATCH(ROW($E$2:$E$104),ROW($E$2:$E$104)),""),ROW(H5))),"")</f>
        <v>Bremen (GER) - WORLD TOUR PLATINUM</v>
      </c>
      <c r="O6" s="396">
        <f t="shared" si="0"/>
        <v>43621</v>
      </c>
      <c r="P6" s="396">
        <f t="shared" si="1"/>
        <v>43622</v>
      </c>
      <c r="R6" s="399">
        <v>11</v>
      </c>
      <c r="S6" s="400">
        <v>295</v>
      </c>
      <c r="T6" s="400">
        <v>230</v>
      </c>
      <c r="U6" s="400">
        <v>190</v>
      </c>
      <c r="V6" s="400">
        <v>160</v>
      </c>
      <c r="Y6" s="401">
        <v>11</v>
      </c>
      <c r="Z6" s="400">
        <v>435</v>
      </c>
      <c r="AA6" s="400">
        <v>335</v>
      </c>
      <c r="AB6" s="400">
        <v>250</v>
      </c>
      <c r="AC6" s="400">
        <v>220</v>
      </c>
    </row>
    <row r="7" spans="1:29">
      <c r="A7" s="376">
        <v>43628</v>
      </c>
      <c r="B7" s="376">
        <v>43632</v>
      </c>
      <c r="C7" s="377"/>
      <c r="D7" s="378" t="s">
        <v>36</v>
      </c>
      <c r="E7" s="379" t="s">
        <v>23</v>
      </c>
      <c r="F7" s="380" t="s">
        <v>18</v>
      </c>
      <c r="G7" s="380" t="s">
        <v>19</v>
      </c>
      <c r="H7" s="342" t="s">
        <v>37</v>
      </c>
      <c r="I7" s="372" t="s">
        <v>21</v>
      </c>
      <c r="J7" s="395">
        <f>INDEX($Z$3:$Z$17,MATCH(Prospectus!$E$64,Events!$Y$3:$Y$17,0))</f>
        <v>385</v>
      </c>
      <c r="K7" s="371" t="str">
        <f t="array" ref="K7">IFERROR(INDEX($D$2:$D$104,SMALL(IF('PLEASE FILL IN HERE FIRST!!!'!$B$5=$E$2:$E$104,MATCH(ROW($E$2:$E$104),ROW($E$2:$E$104)),""),ROW(H6))),"")</f>
        <v>Linz (AUT) - WORLD TOUR PLATINUM</v>
      </c>
      <c r="O7" s="397">
        <f t="shared" si="0"/>
        <v>43629</v>
      </c>
      <c r="P7" s="397">
        <f>B7-2</f>
        <v>43630</v>
      </c>
      <c r="R7" s="371">
        <v>12</v>
      </c>
      <c r="S7" s="398">
        <v>310</v>
      </c>
      <c r="T7" s="398">
        <v>240</v>
      </c>
      <c r="U7" s="398">
        <v>200</v>
      </c>
      <c r="V7" s="398">
        <v>170</v>
      </c>
      <c r="Y7" s="373">
        <v>12</v>
      </c>
      <c r="Z7" s="398">
        <v>460</v>
      </c>
      <c r="AA7" s="398">
        <v>360</v>
      </c>
      <c r="AB7" s="398">
        <v>260</v>
      </c>
      <c r="AC7" s="398">
        <v>230</v>
      </c>
    </row>
    <row r="8" spans="1:29">
      <c r="A8" s="381">
        <v>43648</v>
      </c>
      <c r="B8" s="381">
        <v>40001</v>
      </c>
      <c r="C8" s="384"/>
      <c r="D8" s="383" t="s">
        <v>38</v>
      </c>
      <c r="E8" s="382" t="s">
        <v>17</v>
      </c>
      <c r="F8" s="380" t="s">
        <v>18</v>
      </c>
      <c r="G8" s="380" t="s">
        <v>19</v>
      </c>
      <c r="H8" s="342" t="s">
        <v>20</v>
      </c>
      <c r="I8" s="372" t="s">
        <v>21</v>
      </c>
      <c r="J8" s="395">
        <f>INDEX($S$3:$S$17,MATCH(Prospectus!$E$64,Events!$R$3:$R$17,0))</f>
        <v>270</v>
      </c>
      <c r="K8" s="371" t="str">
        <f t="array" ref="K8">IFERROR(INDEX($D$2:$D$104,SMALL(IF('PLEASE FILL IN HERE FIRST!!!'!$B$5=$E$2:$E$104,MATCH(ROW($E$2:$E$104),ROW($E$2:$E$104)),""),ROW(H7))),"")</f>
        <v/>
      </c>
      <c r="O8" s="396">
        <f t="shared" si="0"/>
        <v>43649</v>
      </c>
      <c r="P8" s="396">
        <f t="shared" si="1"/>
        <v>39998</v>
      </c>
      <c r="R8" s="399">
        <v>13</v>
      </c>
      <c r="S8" s="400">
        <v>330</v>
      </c>
      <c r="T8" s="400">
        <v>250</v>
      </c>
      <c r="U8" s="400">
        <v>215</v>
      </c>
      <c r="V8" s="400">
        <v>185</v>
      </c>
      <c r="Y8" s="401">
        <v>13</v>
      </c>
      <c r="Z8" s="400">
        <v>485</v>
      </c>
      <c r="AA8" s="400">
        <v>385</v>
      </c>
      <c r="AB8" s="400">
        <v>275</v>
      </c>
      <c r="AC8" s="400">
        <v>245</v>
      </c>
    </row>
    <row r="9" spans="1:29" ht="15.95" customHeight="1">
      <c r="A9" s="381">
        <v>43655</v>
      </c>
      <c r="B9" s="381">
        <v>43660</v>
      </c>
      <c r="C9" s="382"/>
      <c r="D9" s="383" t="s">
        <v>39</v>
      </c>
      <c r="E9" s="382" t="s">
        <v>23</v>
      </c>
      <c r="F9" s="380" t="s">
        <v>18</v>
      </c>
      <c r="G9" s="380" t="s">
        <v>19</v>
      </c>
      <c r="H9" s="342" t="s">
        <v>20</v>
      </c>
      <c r="I9" s="372" t="s">
        <v>21</v>
      </c>
      <c r="J9" s="395">
        <f>INDEX($S$3:$S$17,MATCH(Prospectus!$E$64,Events!$R$3:$R$17,0))</f>
        <v>270</v>
      </c>
      <c r="K9" s="371" t="str">
        <f t="array" ref="K9">IFERROR(INDEX($D$2:$D$104,SMALL(IF('PLEASE FILL IN HERE FIRST!!!'!$B$5=$E$2:$E$104,MATCH(ROW($E$2:$E$104),ROW($E$2:$E$104)),""),ROW(H7))),"")</f>
        <v/>
      </c>
      <c r="O9" s="396">
        <f t="shared" si="0"/>
        <v>43656</v>
      </c>
      <c r="P9" s="396">
        <f t="shared" si="1"/>
        <v>43657</v>
      </c>
      <c r="R9" s="371">
        <v>14</v>
      </c>
      <c r="S9" s="398">
        <v>350</v>
      </c>
      <c r="T9" s="398">
        <v>260</v>
      </c>
      <c r="U9" s="398">
        <v>230</v>
      </c>
      <c r="V9" s="398">
        <v>200</v>
      </c>
      <c r="Y9" s="373">
        <v>14</v>
      </c>
      <c r="Z9" s="398">
        <v>510</v>
      </c>
      <c r="AA9" s="398">
        <v>410</v>
      </c>
      <c r="AB9" s="398">
        <v>290</v>
      </c>
      <c r="AC9" s="398">
        <v>260</v>
      </c>
    </row>
    <row r="10" spans="1:29" ht="15.95" customHeight="1">
      <c r="A10" s="376">
        <v>43690</v>
      </c>
      <c r="B10" s="376">
        <v>43695</v>
      </c>
      <c r="C10" s="379"/>
      <c r="D10" s="378" t="s">
        <v>40</v>
      </c>
      <c r="E10" s="379" t="s">
        <v>17</v>
      </c>
      <c r="F10" s="380" t="s">
        <v>18</v>
      </c>
      <c r="G10" s="380" t="s">
        <v>19</v>
      </c>
      <c r="H10" s="342" t="s">
        <v>20</v>
      </c>
      <c r="I10" s="372" t="s">
        <v>21</v>
      </c>
      <c r="J10" s="395">
        <f>INDEX($S$3:$S$17,MATCH(Prospectus!$E$64,Events!$R$3:$R$17,0))</f>
        <v>270</v>
      </c>
      <c r="K10" s="371" t="str">
        <f t="array" ref="K10">IFERROR(INDEX($D$2:$D$104,SMALL(IF('PLEASE FILL IN HERE FIRST!!!'!$B$5=$E$2:$E$104,MATCH(ROW($E$2:$E$104),ROW($E$2:$E$104)),""),ROW(H8))),"")</f>
        <v/>
      </c>
      <c r="O10" s="396">
        <f t="shared" si="0"/>
        <v>43691</v>
      </c>
      <c r="P10" s="396">
        <f t="shared" si="1"/>
        <v>43692</v>
      </c>
      <c r="R10" s="399">
        <v>15</v>
      </c>
      <c r="S10" s="400">
        <v>370</v>
      </c>
      <c r="T10" s="400">
        <v>270</v>
      </c>
      <c r="U10" s="400">
        <v>245</v>
      </c>
      <c r="V10" s="400">
        <v>215</v>
      </c>
      <c r="Y10" s="401">
        <v>15</v>
      </c>
      <c r="Z10" s="400">
        <v>535</v>
      </c>
      <c r="AA10" s="400">
        <v>435</v>
      </c>
      <c r="AB10" s="400">
        <v>305</v>
      </c>
      <c r="AC10" s="400">
        <v>275</v>
      </c>
    </row>
    <row r="11" spans="1:29" ht="14.1" customHeight="1">
      <c r="A11" s="376">
        <v>43697</v>
      </c>
      <c r="B11" s="376">
        <v>43702</v>
      </c>
      <c r="C11" s="377"/>
      <c r="D11" s="378" t="s">
        <v>41</v>
      </c>
      <c r="E11" s="379" t="s">
        <v>17</v>
      </c>
      <c r="F11" s="380" t="s">
        <v>18</v>
      </c>
      <c r="G11" s="380" t="s">
        <v>19</v>
      </c>
      <c r="H11" s="342" t="s">
        <v>20</v>
      </c>
      <c r="I11" s="372" t="s">
        <v>21</v>
      </c>
      <c r="J11" s="395">
        <f>INDEX($S$3:$S$17,MATCH(Prospectus!$E$64,Events!$R$3:$R$17,0))</f>
        <v>270</v>
      </c>
      <c r="K11" s="371" t="str">
        <f t="array" ref="K11">IFERROR(INDEX($D$2:$D$104,SMALL(IF('PLEASE FILL IN HERE FIRST!!!'!$B$5=$E$2:$E$104,MATCH(ROW($E$2:$E$104),ROW($E$2:$E$104)),""),ROW(H9))),"")</f>
        <v/>
      </c>
      <c r="O11" s="396">
        <f t="shared" si="0"/>
        <v>43698</v>
      </c>
      <c r="P11" s="396">
        <f t="shared" si="1"/>
        <v>43699</v>
      </c>
      <c r="R11" s="371">
        <v>16</v>
      </c>
      <c r="S11" s="398">
        <v>390</v>
      </c>
      <c r="T11" s="398">
        <v>280</v>
      </c>
      <c r="U11" s="398">
        <v>260</v>
      </c>
      <c r="V11" s="398">
        <v>230</v>
      </c>
      <c r="Y11" s="373">
        <v>16</v>
      </c>
      <c r="Z11" s="398">
        <v>560</v>
      </c>
      <c r="AA11" s="398">
        <v>460</v>
      </c>
      <c r="AB11" s="398">
        <v>320</v>
      </c>
      <c r="AC11" s="398">
        <v>290</v>
      </c>
    </row>
    <row r="12" spans="1:29">
      <c r="A12" s="381">
        <v>43746</v>
      </c>
      <c r="B12" s="381">
        <v>43751</v>
      </c>
      <c r="C12" s="382"/>
      <c r="D12" s="383" t="s">
        <v>42</v>
      </c>
      <c r="E12" s="382" t="s">
        <v>23</v>
      </c>
      <c r="F12" s="380" t="s">
        <v>43</v>
      </c>
      <c r="G12" s="380" t="s">
        <v>19</v>
      </c>
      <c r="H12" s="342" t="s">
        <v>20</v>
      </c>
      <c r="I12" s="372" t="s">
        <v>21</v>
      </c>
      <c r="J12" s="395">
        <f>INDEX($S$3:$S$17,MATCH(Prospectus!$E$64,Events!$R$3:$R$17,0))</f>
        <v>270</v>
      </c>
      <c r="K12" s="371" t="str">
        <f t="array" ref="K12">IFERROR(INDEX($D$2:$D$104,SMALL(IF('PLEASE FILL IN HERE FIRST!!!'!$B$5=$E$2:$E$104,MATCH(ROW($E$2:$E$104),ROW($E$2:$E$104)),""),ROW(H11))),"")</f>
        <v/>
      </c>
      <c r="O12" s="396">
        <f>A12+2</f>
        <v>43748</v>
      </c>
      <c r="P12" s="396">
        <f t="shared" si="1"/>
        <v>43748</v>
      </c>
      <c r="R12" s="399">
        <v>17</v>
      </c>
      <c r="S12" s="400">
        <v>410</v>
      </c>
      <c r="T12" s="400">
        <v>290</v>
      </c>
      <c r="U12" s="400">
        <v>275</v>
      </c>
      <c r="V12" s="400">
        <v>245</v>
      </c>
      <c r="Y12" s="401">
        <v>17</v>
      </c>
      <c r="Z12" s="400">
        <v>585</v>
      </c>
      <c r="AA12" s="400">
        <v>485</v>
      </c>
      <c r="AB12" s="400">
        <v>335</v>
      </c>
      <c r="AC12" s="400">
        <v>305</v>
      </c>
    </row>
    <row r="13" spans="1:29">
      <c r="A13" s="381">
        <v>43781</v>
      </c>
      <c r="B13" s="381">
        <v>43786</v>
      </c>
      <c r="C13" s="384"/>
      <c r="D13" s="383" t="s">
        <v>44</v>
      </c>
      <c r="E13" s="382" t="s">
        <v>23</v>
      </c>
      <c r="F13" s="380" t="s">
        <v>18</v>
      </c>
      <c r="G13" s="380" t="s">
        <v>19</v>
      </c>
      <c r="H13" s="342" t="s">
        <v>20</v>
      </c>
      <c r="I13" s="372" t="s">
        <v>21</v>
      </c>
      <c r="J13" s="395">
        <f>INDEX($S$3:$S$17,MATCH(Prospectus!$E$64,Events!$R$3:$R$17,0))</f>
        <v>270</v>
      </c>
      <c r="K13" s="371" t="str">
        <f t="array" ref="K13">IFERROR(INDEX($D$2:$D$104,SMALL(IF('PLEASE FILL IN HERE FIRST!!!'!$B$5=$E$2:$E$104,MATCH(ROW($E$2:$E$104),ROW($E$2:$E$104)),""),ROW(H12))),"")</f>
        <v/>
      </c>
      <c r="O13" s="396">
        <f t="shared" si="0"/>
        <v>43782</v>
      </c>
      <c r="P13" s="396">
        <f t="shared" si="1"/>
        <v>43783</v>
      </c>
      <c r="R13" s="371">
        <v>18</v>
      </c>
      <c r="S13" s="398">
        <v>430</v>
      </c>
      <c r="T13" s="398">
        <v>300</v>
      </c>
      <c r="U13" s="398">
        <v>290</v>
      </c>
      <c r="V13" s="398">
        <v>260</v>
      </c>
      <c r="Y13" s="373">
        <v>18</v>
      </c>
      <c r="Z13" s="398">
        <v>610</v>
      </c>
      <c r="AA13" s="398">
        <v>510</v>
      </c>
      <c r="AB13" s="398">
        <v>350</v>
      </c>
      <c r="AC13" s="398">
        <v>320</v>
      </c>
    </row>
    <row r="14" spans="1:29" ht="15.95" customHeight="1">
      <c r="A14" s="385">
        <v>43811</v>
      </c>
      <c r="B14" s="385">
        <v>43814</v>
      </c>
      <c r="C14" s="386"/>
      <c r="D14" s="387" t="s">
        <v>45</v>
      </c>
      <c r="E14" s="386" t="s">
        <v>34</v>
      </c>
      <c r="F14" s="380" t="s">
        <v>18</v>
      </c>
      <c r="G14" s="380" t="s">
        <v>19</v>
      </c>
      <c r="J14" s="395">
        <f>INDEX($S$3:$S$17,MATCH(Prospectus!$E$64,Events!$R$3:$R$17,0))</f>
        <v>270</v>
      </c>
      <c r="K14" s="371" t="str">
        <f t="array" ref="K14">IFERROR(INDEX($D$2:$D$104,SMALL(IF('PLEASE FILL IN HERE FIRST!!!'!$B$5=$E$2:$E$104,MATCH(ROW($E$2:$E$104),ROW($E$2:$E$104)),""),ROW(H13))),"")</f>
        <v/>
      </c>
      <c r="O14" s="396">
        <f t="shared" si="0"/>
        <v>43812</v>
      </c>
      <c r="P14" s="396">
        <f t="shared" si="1"/>
        <v>43811</v>
      </c>
      <c r="R14" s="399">
        <v>19</v>
      </c>
      <c r="S14" s="400">
        <v>450</v>
      </c>
      <c r="T14" s="400">
        <v>310</v>
      </c>
      <c r="U14" s="400">
        <v>305</v>
      </c>
      <c r="V14" s="400">
        <v>275</v>
      </c>
      <c r="Y14" s="401">
        <v>19</v>
      </c>
      <c r="Z14" s="400">
        <v>635</v>
      </c>
      <c r="AA14" s="400">
        <v>535</v>
      </c>
      <c r="AB14" s="400">
        <v>365</v>
      </c>
      <c r="AC14" s="400">
        <v>335</v>
      </c>
    </row>
    <row r="15" spans="1:29">
      <c r="A15" s="385"/>
      <c r="B15" s="385"/>
      <c r="C15" s="386"/>
      <c r="D15" s="387"/>
      <c r="E15" s="386"/>
      <c r="F15" s="380"/>
      <c r="G15" s="380"/>
      <c r="J15" s="395"/>
      <c r="K15" s="371" t="str">
        <f t="array" ref="K15">IFERROR(INDEX($D$2:$D$104,SMALL(IF('PLEASE FILL IN HERE FIRST!!!'!$B$5=$E$2:$E$104,MATCH(ROW($E$2:$E$104),ROW($E$2:$E$104)),""),ROW(H14))),"")</f>
        <v/>
      </c>
      <c r="O15" s="396"/>
      <c r="P15" s="396"/>
      <c r="R15" s="371">
        <v>20</v>
      </c>
      <c r="S15" s="398">
        <v>470</v>
      </c>
      <c r="T15" s="398">
        <v>320</v>
      </c>
      <c r="U15" s="398">
        <v>320</v>
      </c>
      <c r="V15" s="398">
        <v>290</v>
      </c>
      <c r="Y15" s="373">
        <v>20</v>
      </c>
      <c r="Z15" s="398">
        <v>660</v>
      </c>
      <c r="AA15" s="398">
        <v>560</v>
      </c>
      <c r="AB15" s="398">
        <v>380</v>
      </c>
      <c r="AC15" s="398">
        <v>350</v>
      </c>
    </row>
    <row r="16" spans="1:29">
      <c r="A16" s="381"/>
      <c r="B16" s="381"/>
      <c r="C16" s="382"/>
      <c r="D16" s="383"/>
      <c r="E16" s="382"/>
      <c r="F16" s="380"/>
      <c r="G16" s="380"/>
      <c r="J16" s="395"/>
      <c r="K16" s="371" t="str">
        <f t="array" ref="K16">IFERROR(INDEX($D$2:$D$104,SMALL(IF('PLEASE FILL IN HERE FIRST!!!'!$B$5=$E$2:$E$104,MATCH(ROW($E$2:$E$104),ROW($E$2:$E$104)),""),ROW(H15))),"")</f>
        <v/>
      </c>
      <c r="O16" s="396"/>
      <c r="P16" s="396"/>
      <c r="R16" s="399">
        <v>21</v>
      </c>
      <c r="S16" s="400">
        <v>490</v>
      </c>
      <c r="T16" s="400">
        <v>330</v>
      </c>
      <c r="U16" s="400">
        <v>335</v>
      </c>
      <c r="V16" s="400">
        <v>305</v>
      </c>
      <c r="Y16" s="401">
        <v>21</v>
      </c>
      <c r="Z16" s="400">
        <v>685</v>
      </c>
      <c r="AA16" s="400">
        <v>585</v>
      </c>
      <c r="AB16" s="400">
        <v>395</v>
      </c>
      <c r="AC16" s="400">
        <v>365</v>
      </c>
    </row>
    <row r="17" spans="1:29">
      <c r="A17" s="381"/>
      <c r="B17" s="381"/>
      <c r="C17" s="382"/>
      <c r="D17" s="383"/>
      <c r="E17" s="382"/>
      <c r="F17" s="380"/>
      <c r="G17" s="380"/>
      <c r="J17" s="395"/>
      <c r="K17" s="371" t="str">
        <f t="array" ref="K17">IFERROR(INDEX($D$2:$D$104,SMALL(IF('PLEASE FILL IN HERE FIRST!!!'!$B$5=$E$2:$E$104,MATCH(ROW($E$2:$E$104),ROW($E$2:$E$104)),""),ROW(H16))),"")</f>
        <v/>
      </c>
      <c r="O17" s="396"/>
      <c r="P17" s="396"/>
      <c r="R17" s="371">
        <v>22</v>
      </c>
      <c r="S17" s="398">
        <v>510</v>
      </c>
      <c r="T17" s="398">
        <v>340</v>
      </c>
      <c r="U17" s="398">
        <v>350</v>
      </c>
      <c r="V17" s="398">
        <v>320</v>
      </c>
      <c r="Y17" s="373">
        <v>22</v>
      </c>
      <c r="Z17" s="398">
        <v>710</v>
      </c>
      <c r="AA17" s="398">
        <v>610</v>
      </c>
      <c r="AB17" s="398">
        <v>410</v>
      </c>
      <c r="AC17" s="398">
        <v>380</v>
      </c>
    </row>
    <row r="18" spans="1:29" ht="15.95" customHeight="1">
      <c r="A18" s="381"/>
      <c r="B18" s="381"/>
      <c r="C18" s="382"/>
      <c r="D18" s="383"/>
      <c r="E18" s="382"/>
      <c r="F18" s="380"/>
      <c r="G18" s="380"/>
      <c r="J18" s="395"/>
      <c r="K18" s="371" t="str">
        <f t="array" ref="K18">IFERROR(INDEX($D$2:$D$104,SMALL(IF('PLEASE FILL IN HERE FIRST!!!'!$B$5=$E$2:$E$104,MATCH(ROW($E$2:$E$104),ROW($E$2:$E$104)),""),ROW(H17))),"")</f>
        <v/>
      </c>
      <c r="O18" s="396"/>
      <c r="P18" s="396"/>
    </row>
    <row r="19" spans="1:29">
      <c r="A19" s="385"/>
      <c r="B19" s="385"/>
      <c r="C19" s="386"/>
      <c r="D19" s="387"/>
      <c r="E19" s="386"/>
      <c r="F19" s="380"/>
      <c r="G19" s="380"/>
      <c r="J19" s="395"/>
      <c r="K19" s="371" t="str">
        <f t="array" ref="K19">IFERROR(INDEX($D$2:$D$104,SMALL(IF('PLEASE FILL IN HERE FIRST!!!'!$B$5=$E$2:$E$104,MATCH(ROW($E$2:$E$104),ROW($E$2:$E$104)),""),ROW(H18))),"")</f>
        <v/>
      </c>
      <c r="O19" s="396"/>
      <c r="P19" s="396"/>
    </row>
    <row r="20" spans="1:29">
      <c r="A20" s="385"/>
      <c r="B20" s="385"/>
      <c r="C20" s="386"/>
      <c r="D20" s="387"/>
      <c r="E20" s="386"/>
      <c r="F20" s="380"/>
      <c r="G20" s="380"/>
      <c r="J20" s="395"/>
      <c r="K20" s="371" t="str">
        <f t="array" ref="K20">IFERROR(INDEX($D$2:$D$104,SMALL(IF('PLEASE FILL IN HERE FIRST!!!'!$B$5=$E$2:$E$104,MATCH(ROW($E$2:$E$104),ROW($E$2:$E$104)),""),ROW(H19))),"")</f>
        <v/>
      </c>
      <c r="O20" s="396"/>
      <c r="P20" s="396"/>
    </row>
    <row r="21" spans="1:29">
      <c r="A21" s="376"/>
      <c r="B21" s="376"/>
      <c r="C21" s="379"/>
      <c r="D21" s="378"/>
      <c r="E21" s="379"/>
      <c r="F21" s="380"/>
      <c r="G21" s="380"/>
      <c r="J21" s="395"/>
      <c r="K21" s="371" t="str">
        <f t="array" ref="K21">IFERROR(INDEX($D$2:$D$104,SMALL(IF('PLEASE FILL IN HERE FIRST!!!'!$B$5=$E$2:$E$104,MATCH(ROW($E$2:$E$104),ROW($E$2:$E$104)),""),ROW(H20))),"")</f>
        <v/>
      </c>
      <c r="O21" s="396"/>
      <c r="P21" s="396"/>
    </row>
    <row r="22" spans="1:29">
      <c r="A22" s="381"/>
      <c r="B22" s="381"/>
      <c r="C22" s="382"/>
      <c r="D22" s="383"/>
      <c r="E22" s="382"/>
      <c r="F22" s="380"/>
      <c r="G22" s="380"/>
      <c r="J22" s="395"/>
      <c r="K22" s="371" t="str">
        <f t="array" ref="K22">IFERROR(INDEX($D$2:$D$104,SMALL(IF('PLEASE FILL IN HERE FIRST!!!'!$B$5=$E$2:$E$104,MATCH(ROW($E$2:$E$104),ROW($E$2:$E$104)),""),ROW(H21))),"")</f>
        <v/>
      </c>
      <c r="O22" s="396"/>
      <c r="P22" s="396"/>
    </row>
    <row r="23" spans="1:29" ht="14.1" customHeight="1">
      <c r="A23" s="376"/>
      <c r="B23" s="376"/>
      <c r="C23" s="379"/>
      <c r="D23" s="378"/>
      <c r="E23" s="379"/>
      <c r="F23" s="380"/>
      <c r="G23" s="380"/>
      <c r="J23" s="395"/>
      <c r="K23" s="371" t="str">
        <f t="array" ref="K23">IFERROR(INDEX($D$2:$D$104,SMALL(IF('PLEASE FILL IN HERE FIRST!!!'!$B$5=$E$2:$E$104,MATCH(ROW($E$2:$E$104),ROW($E$2:$E$104)),""),ROW(H22))),"")</f>
        <v/>
      </c>
      <c r="O23" s="396"/>
      <c r="P23" s="396"/>
    </row>
    <row r="24" spans="1:29">
      <c r="A24" s="385"/>
      <c r="B24" s="385"/>
      <c r="C24" s="386"/>
      <c r="D24" s="387"/>
      <c r="E24" s="386"/>
      <c r="F24" s="380"/>
      <c r="G24" s="380"/>
      <c r="J24" s="395"/>
      <c r="K24" s="371" t="str">
        <f t="array" ref="K24">IFERROR(INDEX($D$2:$D$104,SMALL(IF('PLEASE FILL IN HERE FIRST!!!'!$B$5=$E$2:$E$104,MATCH(ROW($E$2:$E$104),ROW($E$2:$E$104)),""),ROW(H23))),"")</f>
        <v/>
      </c>
      <c r="O24" s="396"/>
      <c r="P24" s="396"/>
    </row>
    <row r="25" spans="1:29" ht="14.1" customHeight="1">
      <c r="A25" s="385"/>
      <c r="B25" s="385"/>
      <c r="C25" s="386"/>
      <c r="D25" s="387"/>
      <c r="E25" s="386"/>
      <c r="F25" s="380"/>
      <c r="G25" s="380"/>
      <c r="J25" s="395"/>
      <c r="K25" s="371" t="str">
        <f t="array" ref="K25">IFERROR(INDEX($D$2:$D$104,SMALL(IF('PLEASE FILL IN HERE FIRST!!!'!$B$5=$E$2:$E$104,MATCH(ROW($E$2:$E$104),ROW($E$2:$E$104)),""),ROW(H24))),"")</f>
        <v/>
      </c>
      <c r="O25" s="396"/>
      <c r="P25" s="396"/>
    </row>
    <row r="26" spans="1:29">
      <c r="A26" s="381"/>
      <c r="B26" s="381"/>
      <c r="C26" s="382"/>
      <c r="D26" s="383"/>
      <c r="E26" s="382"/>
      <c r="F26" s="380"/>
      <c r="G26" s="380"/>
      <c r="J26" s="395"/>
      <c r="K26" s="371" t="str">
        <f t="array" ref="K26">IFERROR(INDEX($D$2:$D$104,SMALL(IF('PLEASE FILL IN HERE FIRST!!!'!$B$5=$E$2:$E$104,MATCH(ROW($E$2:$E$104),ROW($E$2:$E$104)),""),ROW(H25))),"")</f>
        <v/>
      </c>
      <c r="O26" s="396"/>
      <c r="P26" s="396"/>
    </row>
    <row r="27" spans="1:29" ht="15.95" customHeight="1">
      <c r="A27" s="376"/>
      <c r="B27" s="376"/>
      <c r="C27" s="379"/>
      <c r="D27" s="378"/>
      <c r="E27" s="379"/>
      <c r="F27" s="380"/>
      <c r="G27" s="380"/>
      <c r="J27" s="395"/>
      <c r="K27" s="371" t="str">
        <f t="array" ref="K27">IFERROR(INDEX($D$2:$D$104,SMALL(IF('PLEASE FILL IN HERE FIRST!!!'!$B$5=$E$2:$E$104,MATCH(ROW($E$2:$E$104),ROW($E$2:$E$104)),""),ROW(H26))),"")</f>
        <v/>
      </c>
      <c r="O27" s="396"/>
      <c r="P27" s="396"/>
    </row>
    <row r="28" spans="1:29">
      <c r="A28" s="385"/>
      <c r="B28" s="385"/>
      <c r="C28" s="386"/>
      <c r="D28" s="387"/>
      <c r="E28" s="386"/>
      <c r="F28" s="380"/>
      <c r="G28" s="380"/>
      <c r="K28" s="371" t="str">
        <f t="array" ref="K28">IFERROR(INDEX($D$2:$D$104,SMALL(IF('PLEASE FILL IN HERE FIRST!!!'!$B$5=$E$2:$E$104,MATCH(ROW($E$2:$E$104),ROW($E$2:$E$104)),""),ROW(H27))),"")</f>
        <v/>
      </c>
      <c r="O28" s="396"/>
      <c r="P28" s="396"/>
    </row>
    <row r="29" spans="1:29" ht="14.1" customHeight="1">
      <c r="A29" s="388"/>
      <c r="B29" s="388"/>
      <c r="C29" s="389"/>
      <c r="D29" s="390"/>
      <c r="E29" s="389"/>
      <c r="F29" s="380"/>
      <c r="G29" s="380"/>
      <c r="K29" s="371" t="str">
        <f t="array" ref="K29">IFERROR(INDEX($D$2:$D$104,SMALL(IF('PLEASE FILL IN HERE FIRST!!!'!$B$5=$E$2:$E$104,MATCH(ROW($E$2:$E$104),ROW($E$2:$E$104)),""),ROW(H28))),"")</f>
        <v/>
      </c>
      <c r="O29" s="396"/>
      <c r="P29" s="396"/>
    </row>
    <row r="30" spans="1:29">
      <c r="A30" s="391"/>
      <c r="B30" s="391"/>
      <c r="C30" s="392"/>
      <c r="D30" s="392"/>
      <c r="E30" s="392"/>
      <c r="F30" s="392"/>
      <c r="G30" s="392"/>
      <c r="K30" s="371" t="str">
        <f t="array" ref="K30">IFERROR(INDEX($D$2:$D$104,SMALL(IF('PLEASE FILL IN HERE FIRST!!!'!$B$5=$E$2:$E$104,MATCH(ROW($E$2:$E$104),ROW($E$2:$E$104)),""),ROW(H29))),"")</f>
        <v/>
      </c>
      <c r="O30" s="396"/>
      <c r="P30" s="396"/>
    </row>
    <row r="31" spans="1:29">
      <c r="A31" s="391"/>
      <c r="B31" s="391"/>
      <c r="C31" s="393"/>
      <c r="D31" s="392"/>
      <c r="E31" s="392"/>
      <c r="F31" s="392"/>
      <c r="G31" s="392"/>
      <c r="K31" s="371" t="str">
        <f t="array" ref="K31">IFERROR(INDEX($D$2:$D$104,SMALL(IF('PLEASE FILL IN HERE FIRST!!!'!$B$5=$E$2:$E$104,MATCH(ROW($E$2:$E$104),ROW($E$2:$E$104)),""),ROW(H30))),"")</f>
        <v/>
      </c>
    </row>
    <row r="32" spans="1:29">
      <c r="K32" s="371" t="str">
        <f t="array" ref="K32">IFERROR(INDEX($D$2:$D$104,SMALL(IF('PLEASE FILL IN HERE FIRST!!!'!$B$5=$E$2:$E$104,MATCH(ROW($E$2:$E$104),ROW($E$2:$E$104)),""),ROW(H31))),"")</f>
        <v/>
      </c>
    </row>
    <row r="33" spans="11:11">
      <c r="K33" s="371" t="str">
        <f t="array" ref="K33">IFERROR(INDEX($D$2:$D$104,SMALL(IF('PLEASE FILL IN HERE FIRST!!!'!$B$5=$E$2:$E$104,MATCH(ROW($E$2:$E$104),ROW($E$2:$E$104)),""),ROW(H32))),"")</f>
        <v/>
      </c>
    </row>
    <row r="34" spans="11:11">
      <c r="K34" s="371" t="str">
        <f>IFERROR(INDEX($D$2:$D$104,SMALL(IF('PLEASE FILL IN HERE FIRST!!!'!$B$5=$E$2:$E$104,MATCH(ROW($E$2:$E$104),ROW($E$2:$E$104)),""),ROW(H34))),"")</f>
        <v/>
      </c>
    </row>
    <row r="35" spans="11:11">
      <c r="K35" s="371" t="str">
        <f>IFERROR(INDEX($D$2:$D$104,SMALL(IF('PLEASE FILL IN HERE FIRST!!!'!$B$5=$E$2:$E$104,MATCH(ROW($E$2:$E$104),ROW($E$2:$E$104)),""),ROW(H35))),"")</f>
        <v/>
      </c>
    </row>
    <row r="36" spans="11:11">
      <c r="K36" s="371" t="str">
        <f>IFERROR(INDEX($E$2:$E$104,SMALL(IF('PLEASE FILL IN HERE FIRST!!!'!$B$5=$D$2:$D$104,MATCH(ROW($D$2:$D$104),ROW($D$2:$D$104)),""),ROW(H36))),"")</f>
        <v/>
      </c>
    </row>
    <row r="37" spans="11:11">
      <c r="K37" s="371" t="str">
        <f>IFERROR(INDEX($E$2:$E$104,SMALL(IF('PLEASE FILL IN HERE FIRST!!!'!$B$5=$D$2:$D$104,MATCH(ROW($E$2:$E$104),ROW($D$2:$D$104)),""),ROW(H37))),"")</f>
        <v/>
      </c>
    </row>
    <row r="38" spans="11:11">
      <c r="K38" s="371" t="str">
        <f>IFERROR(INDEX($E$2:$E$104,SMALL(IF('PLEASE FILL IN HERE FIRST!!!'!$B$5=$D$2:$D$104,MATCH(ROW($E$2:$E$104),ROW($D$2:$D$104)),""),ROW(H38))),"")</f>
        <v/>
      </c>
    </row>
    <row r="39" spans="11:11">
      <c r="K39" s="371" t="str">
        <f>IFERROR(INDEX($E$2:$E$104,SMALL(IF('PLEASE FILL IN HERE FIRST!!!'!$B$5=$D$2:$D$104,MATCH(ROW($E$2:$E$104),ROW($D$2:$D$104)),""),ROW(H39))),"")</f>
        <v/>
      </c>
    </row>
    <row r="40" spans="11:11">
      <c r="K40" s="371" t="str">
        <f>IFERROR(INDEX($E$2:$E$104,SMALL(IF('PLEASE FILL IN HERE FIRST!!!'!$B$5=$D$2:$D$104,MATCH(ROW($E$2:$E$104),ROW($D$2:$D$104)),""),ROW(H40))),"")</f>
        <v/>
      </c>
    </row>
    <row r="41" spans="11:11">
      <c r="K41" s="371" t="str">
        <f>IFERROR(INDEX($E$2:$E$104,SMALL(IF('PLEASE FILL IN HERE FIRST!!!'!$B$5=$D$2:$D$104,MATCH(ROW($E$2:$E$104),ROW($D$2:$D$104)),""),ROW(H41))),"")</f>
        <v/>
      </c>
    </row>
    <row r="42" spans="11:11">
      <c r="K42" s="371" t="str">
        <f>IFERROR(INDEX($E$2:$E$104,SMALL(IF('PLEASE FILL IN HERE FIRST!!!'!$B$5=$D$2:$D$104,MATCH(ROW($E$2:$E$104),ROW($D$2:$D$104)),""),ROW(H42))),"")</f>
        <v/>
      </c>
    </row>
    <row r="43" spans="11:11">
      <c r="K43" s="371" t="str">
        <f>IFERROR(INDEX($E$2:$E$104,SMALL(IF('PLEASE FILL IN HERE FIRST!!!'!$B$5=$D$2:$D$104,MATCH(ROW($E$2:$E$104),ROW($D$2:$D$104)),""),ROW(H43))),"")</f>
        <v/>
      </c>
    </row>
  </sheetData>
  <sortState ref="A2:E14">
    <sortCondition ref="A2:A14"/>
  </sortState>
  <pageMargins left="0.75" right="0.75" top="1" bottom="1" header="0.5" footer="0.5"/>
  <pageSetup paperSize="9" scale="1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AA142"/>
  <sheetViews>
    <sheetView zoomScale="75" zoomScaleNormal="75" workbookViewId="0">
      <selection activeCell="L3" sqref="L3"/>
    </sheetView>
  </sheetViews>
  <sheetFormatPr defaultColWidth="11.42578125" defaultRowHeight="18"/>
  <cols>
    <col min="1" max="1" width="59.28515625" style="291" customWidth="1"/>
    <col min="2" max="2" width="59.28515625" style="292" customWidth="1"/>
    <col min="3" max="3" width="2.42578125" style="103" customWidth="1"/>
    <col min="4" max="4" width="30.7109375" style="103" customWidth="1"/>
    <col min="5" max="6" width="18.7109375" style="293" customWidth="1"/>
    <col min="7" max="10" width="11.42578125" style="102" customWidth="1"/>
    <col min="11" max="11" width="38.28515625" style="102" customWidth="1"/>
    <col min="12" max="13" width="11.42578125" style="294" customWidth="1"/>
    <col min="14" max="14" width="41.7109375" style="102" customWidth="1"/>
    <col min="15" max="15" width="15.85546875" style="295" customWidth="1"/>
    <col min="16" max="16" width="16.28515625" style="102" customWidth="1"/>
    <col min="17" max="17" width="24.7109375" style="102" customWidth="1"/>
    <col min="18" max="18" width="14.7109375" style="102" customWidth="1"/>
    <col min="19" max="19" width="15.140625" style="102" customWidth="1"/>
    <col min="20" max="20" width="11.42578125" style="102" customWidth="1"/>
    <col min="21" max="21" width="30.7109375" style="103" customWidth="1"/>
    <col min="22" max="22" width="19.28515625" style="103" customWidth="1"/>
    <col min="23" max="23" width="13.42578125" style="103" customWidth="1"/>
    <col min="24" max="24" width="22.7109375" style="103" customWidth="1"/>
    <col min="25" max="16384" width="11.42578125" style="102"/>
  </cols>
  <sheetData>
    <row r="1" spans="1:27" ht="24.75">
      <c r="A1" s="423" t="s">
        <v>46</v>
      </c>
      <c r="B1" s="423"/>
      <c r="C1" s="423"/>
      <c r="D1" s="423"/>
      <c r="K1" s="305" t="s">
        <v>47</v>
      </c>
      <c r="N1" s="292"/>
      <c r="O1" s="340"/>
    </row>
    <row r="2" spans="1:27" ht="3.95" customHeight="1">
      <c r="A2" s="296"/>
      <c r="B2" s="297"/>
      <c r="C2" s="296"/>
      <c r="D2" s="296"/>
      <c r="K2" s="103"/>
    </row>
    <row r="3" spans="1:27" ht="17.100000000000001" customHeight="1">
      <c r="A3" s="298" t="s">
        <v>48</v>
      </c>
      <c r="B3" s="299" t="s">
        <v>24</v>
      </c>
      <c r="C3" s="296"/>
      <c r="D3" s="296"/>
      <c r="E3" s="300"/>
      <c r="F3" s="300"/>
      <c r="K3" s="103" t="s">
        <v>24</v>
      </c>
    </row>
    <row r="4" spans="1:27" ht="3.95" customHeight="1">
      <c r="A4" s="301"/>
      <c r="B4" s="302"/>
      <c r="C4" s="296"/>
      <c r="D4" s="296"/>
      <c r="K4" s="103"/>
    </row>
    <row r="5" spans="1:27">
      <c r="A5" s="291" t="s">
        <v>49</v>
      </c>
      <c r="B5" s="303" t="s">
        <v>23</v>
      </c>
      <c r="C5" s="304"/>
      <c r="D5" s="304"/>
      <c r="E5" s="300"/>
      <c r="F5" s="300"/>
      <c r="G5" s="424" t="s">
        <v>50</v>
      </c>
      <c r="H5" s="424"/>
      <c r="I5" s="424" t="s">
        <v>51</v>
      </c>
      <c r="J5" s="424"/>
      <c r="K5" s="103" t="s">
        <v>28</v>
      </c>
      <c r="N5" s="103"/>
      <c r="O5" s="341"/>
      <c r="P5" s="102" t="s">
        <v>52</v>
      </c>
      <c r="Q5" s="350" t="s">
        <v>53</v>
      </c>
      <c r="U5" s="351" t="s">
        <v>54</v>
      </c>
      <c r="V5" s="103" t="s">
        <v>55</v>
      </c>
      <c r="W5" s="352" t="s">
        <v>56</v>
      </c>
      <c r="X5" s="353" t="s">
        <v>57</v>
      </c>
      <c r="Y5" s="358"/>
      <c r="Z5" s="103"/>
      <c r="AA5" s="359"/>
    </row>
    <row r="6" spans="1:27" ht="4.5" customHeight="1">
      <c r="A6" s="301"/>
      <c r="B6" s="306"/>
      <c r="C6" s="304"/>
      <c r="D6" s="304"/>
      <c r="K6" s="103"/>
      <c r="N6" s="103"/>
      <c r="O6" s="341"/>
    </row>
    <row r="7" spans="1:27">
      <c r="A7" s="291" t="s">
        <v>58</v>
      </c>
      <c r="B7" s="303" t="s">
        <v>33</v>
      </c>
      <c r="C7" s="304"/>
      <c r="D7" s="304"/>
      <c r="G7" s="102" t="s">
        <v>59</v>
      </c>
      <c r="H7" s="102" t="s">
        <v>60</v>
      </c>
      <c r="I7" s="102" t="s">
        <v>59</v>
      </c>
      <c r="J7" s="102" t="s">
        <v>60</v>
      </c>
      <c r="K7" s="424" t="s">
        <v>61</v>
      </c>
      <c r="N7" s="103"/>
      <c r="O7" s="341"/>
      <c r="P7" s="102" t="s">
        <v>62</v>
      </c>
      <c r="Q7" s="102" t="s">
        <v>63</v>
      </c>
      <c r="U7" s="354" t="s">
        <v>64</v>
      </c>
      <c r="V7" s="103" t="s">
        <v>65</v>
      </c>
      <c r="W7" s="352" t="s">
        <v>56</v>
      </c>
      <c r="X7" s="355" t="s">
        <v>66</v>
      </c>
    </row>
    <row r="8" spans="1:27" ht="4.5" customHeight="1">
      <c r="A8" s="301"/>
      <c r="B8" s="306"/>
      <c r="C8" s="304"/>
      <c r="D8" s="307"/>
      <c r="K8" s="424"/>
      <c r="N8" s="103"/>
      <c r="O8" s="341"/>
    </row>
    <row r="9" spans="1:27">
      <c r="A9" s="291" t="s">
        <v>67</v>
      </c>
      <c r="B9" s="308">
        <f>INDEX(Events!A2:A29,MATCH(B7,Events!D2:D29,0))</f>
        <v>43613</v>
      </c>
      <c r="C9" s="304" t="s">
        <v>68</v>
      </c>
      <c r="D9" s="309">
        <f>INDEX(Events!B2:B29,MATCH(B7,Events!D2:D29,0))</f>
        <v>43618</v>
      </c>
      <c r="E9" s="300"/>
      <c r="F9" s="300"/>
      <c r="G9" s="102">
        <v>170</v>
      </c>
      <c r="H9" s="102">
        <v>190</v>
      </c>
      <c r="I9" s="102">
        <v>15</v>
      </c>
      <c r="J9" s="102">
        <v>17</v>
      </c>
      <c r="K9" s="342" t="s">
        <v>23</v>
      </c>
      <c r="N9" s="103"/>
      <c r="O9" s="341"/>
      <c r="P9" s="102" t="s">
        <v>19</v>
      </c>
      <c r="Q9" s="102" t="s">
        <v>69</v>
      </c>
      <c r="U9" s="354" t="s">
        <v>70</v>
      </c>
      <c r="V9" s="103" t="s">
        <v>71</v>
      </c>
      <c r="W9" s="352" t="s">
        <v>56</v>
      </c>
      <c r="X9" s="353" t="s">
        <v>72</v>
      </c>
    </row>
    <row r="10" spans="1:27" ht="4.5" customHeight="1">
      <c r="A10" s="301"/>
      <c r="B10" s="306"/>
      <c r="C10" s="304"/>
      <c r="D10" s="307"/>
      <c r="K10" s="342"/>
      <c r="N10" s="103"/>
      <c r="O10" s="341"/>
    </row>
    <row r="11" spans="1:27">
      <c r="A11" s="291" t="s">
        <v>73</v>
      </c>
      <c r="B11" s="310">
        <f>B9-30</f>
        <v>43583</v>
      </c>
      <c r="C11" s="304"/>
      <c r="D11" s="304"/>
      <c r="E11" s="300"/>
      <c r="F11" s="300"/>
      <c r="G11" s="102">
        <v>150</v>
      </c>
      <c r="H11" s="102">
        <v>170</v>
      </c>
      <c r="I11" s="102">
        <v>15</v>
      </c>
      <c r="J11" s="102">
        <v>17</v>
      </c>
      <c r="K11" s="342" t="s">
        <v>17</v>
      </c>
      <c r="N11" s="103"/>
      <c r="O11" s="341"/>
      <c r="Q11" s="102" t="s">
        <v>74</v>
      </c>
      <c r="U11" s="354" t="s">
        <v>75</v>
      </c>
      <c r="V11" s="103" t="s">
        <v>76</v>
      </c>
      <c r="W11" s="352" t="s">
        <v>56</v>
      </c>
      <c r="X11" s="355" t="s">
        <v>77</v>
      </c>
    </row>
    <row r="12" spans="1:27" ht="4.5" customHeight="1">
      <c r="A12" s="301"/>
      <c r="B12" s="306"/>
      <c r="C12" s="304"/>
      <c r="D12" s="304"/>
      <c r="K12" s="103"/>
      <c r="N12" s="103"/>
      <c r="O12" s="341"/>
      <c r="U12" s="354"/>
    </row>
    <row r="13" spans="1:27">
      <c r="A13" s="291" t="s">
        <v>78</v>
      </c>
      <c r="B13" s="310">
        <f>B9-20</f>
        <v>43593</v>
      </c>
      <c r="C13" s="304"/>
      <c r="D13" s="304"/>
      <c r="E13" s="300"/>
      <c r="F13" s="300"/>
      <c r="K13" s="103" t="s">
        <v>34</v>
      </c>
      <c r="N13" s="103"/>
      <c r="O13" s="341"/>
      <c r="Q13" s="102" t="s">
        <v>79</v>
      </c>
      <c r="U13" s="354" t="s">
        <v>80</v>
      </c>
      <c r="V13" s="103" t="s">
        <v>81</v>
      </c>
      <c r="W13" s="352" t="s">
        <v>56</v>
      </c>
      <c r="X13" s="355" t="s">
        <v>82</v>
      </c>
    </row>
    <row r="14" spans="1:27" ht="4.5" customHeight="1">
      <c r="A14" s="301"/>
      <c r="B14" s="306"/>
      <c r="C14" s="304"/>
      <c r="D14" s="304"/>
      <c r="N14" s="103"/>
      <c r="O14" s="341"/>
    </row>
    <row r="15" spans="1:27">
      <c r="A15" s="291" t="s">
        <v>83</v>
      </c>
      <c r="B15" s="311" t="s">
        <v>84</v>
      </c>
      <c r="C15" s="304"/>
      <c r="D15" s="304"/>
      <c r="E15" s="300"/>
      <c r="F15" s="300"/>
      <c r="G15" s="312"/>
      <c r="H15" s="312"/>
      <c r="K15" s="103"/>
      <c r="N15" s="103"/>
      <c r="O15" s="341"/>
      <c r="Q15" s="102" t="s">
        <v>85</v>
      </c>
      <c r="U15" s="354" t="s">
        <v>86</v>
      </c>
      <c r="V15" s="103" t="s">
        <v>87</v>
      </c>
      <c r="W15" s="352" t="s">
        <v>56</v>
      </c>
      <c r="X15" s="355" t="s">
        <v>88</v>
      </c>
    </row>
    <row r="16" spans="1:27" ht="4.5" customHeight="1">
      <c r="A16" s="301"/>
      <c r="B16" s="306"/>
      <c r="C16" s="304"/>
      <c r="D16" s="304"/>
      <c r="N16" s="103"/>
      <c r="O16" s="341"/>
      <c r="U16" s="354"/>
    </row>
    <row r="17" spans="1:24">
      <c r="A17" s="291" t="s">
        <v>89</v>
      </c>
      <c r="B17" s="308" t="str">
        <f>INDEX(V5:V100,MATCH(B15,U5:U100,0))</f>
        <v>0065 6473 8022</v>
      </c>
      <c r="C17" s="304"/>
      <c r="D17" s="304"/>
      <c r="E17" s="300"/>
      <c r="F17" s="300"/>
      <c r="G17" s="312"/>
      <c r="H17" s="312"/>
      <c r="N17" s="103"/>
      <c r="O17" s="341"/>
      <c r="Q17" s="102" t="s">
        <v>90</v>
      </c>
      <c r="U17" s="354" t="s">
        <v>91</v>
      </c>
      <c r="V17" s="103" t="s">
        <v>92</v>
      </c>
      <c r="W17" s="352" t="s">
        <v>56</v>
      </c>
      <c r="X17" s="355" t="s">
        <v>93</v>
      </c>
    </row>
    <row r="18" spans="1:24" ht="4.5" customHeight="1">
      <c r="A18" s="301"/>
      <c r="B18" s="306"/>
      <c r="C18" s="304"/>
      <c r="D18" s="304"/>
      <c r="N18" s="103"/>
      <c r="O18" s="341"/>
      <c r="U18" s="354"/>
    </row>
    <row r="19" spans="1:24">
      <c r="A19" s="291" t="s">
        <v>94</v>
      </c>
      <c r="B19" s="308" t="str">
        <f>INDEX(W5:W100,MATCH(B15,U5:U100,0))</f>
        <v>no Fax</v>
      </c>
      <c r="C19" s="304"/>
      <c r="D19" s="304"/>
      <c r="E19" s="300"/>
      <c r="F19" s="300"/>
      <c r="N19" s="103"/>
      <c r="O19" s="341"/>
      <c r="Q19" s="402" t="s">
        <v>95</v>
      </c>
      <c r="U19" s="354" t="s">
        <v>96</v>
      </c>
      <c r="V19" s="103" t="s">
        <v>97</v>
      </c>
      <c r="W19" s="352" t="s">
        <v>56</v>
      </c>
      <c r="X19" s="355" t="s">
        <v>98</v>
      </c>
    </row>
    <row r="20" spans="1:24" ht="4.5" customHeight="1">
      <c r="A20" s="301"/>
      <c r="B20" s="306"/>
      <c r="C20" s="304"/>
      <c r="D20" s="304"/>
      <c r="N20" s="103"/>
      <c r="O20" s="341"/>
      <c r="U20" s="354"/>
    </row>
    <row r="21" spans="1:24">
      <c r="A21" s="291" t="s">
        <v>99</v>
      </c>
      <c r="B21" s="313" t="str">
        <f>INDEX(X5:X100,MATCH(B15,U5:U100,0))</f>
        <v>zena@ittf.com</v>
      </c>
      <c r="C21" s="304"/>
      <c r="D21" s="304"/>
      <c r="E21" s="300"/>
      <c r="F21" s="300"/>
      <c r="N21" s="103"/>
      <c r="O21" s="341"/>
      <c r="Q21" s="402" t="s">
        <v>100</v>
      </c>
      <c r="U21" s="354" t="s">
        <v>84</v>
      </c>
      <c r="V21" s="103" t="s">
        <v>101</v>
      </c>
      <c r="W21" s="352" t="s">
        <v>56</v>
      </c>
      <c r="X21" s="355" t="s">
        <v>102</v>
      </c>
    </row>
    <row r="22" spans="1:24" ht="4.5" customHeight="1">
      <c r="A22" s="301"/>
      <c r="B22" s="306"/>
      <c r="C22" s="304"/>
      <c r="D22" s="304"/>
      <c r="N22" s="103"/>
      <c r="O22" s="341"/>
    </row>
    <row r="23" spans="1:24">
      <c r="A23" s="291" t="s">
        <v>103</v>
      </c>
      <c r="B23" s="310" t="str">
        <f>Prospectus!E8</f>
        <v>Chinese Table Tennis Association</v>
      </c>
      <c r="C23" s="304"/>
      <c r="D23" s="304"/>
      <c r="E23" s="300"/>
      <c r="F23" s="300"/>
      <c r="N23" s="103"/>
      <c r="O23" s="341"/>
      <c r="U23" s="354" t="s">
        <v>104</v>
      </c>
      <c r="V23" s="103" t="s">
        <v>105</v>
      </c>
      <c r="W23" s="352" t="s">
        <v>56</v>
      </c>
      <c r="X23" s="355" t="s">
        <v>106</v>
      </c>
    </row>
    <row r="24" spans="1:24" ht="4.5" customHeight="1">
      <c r="A24" s="301"/>
      <c r="B24" s="306"/>
      <c r="C24" s="304"/>
      <c r="D24" s="304"/>
      <c r="N24" s="103"/>
      <c r="O24" s="341"/>
      <c r="U24" s="354"/>
    </row>
    <row r="25" spans="1:24">
      <c r="A25" s="291" t="s">
        <v>107</v>
      </c>
      <c r="B25" s="310" t="str">
        <f>Prospectus!E11</f>
        <v>0086 10 87183488</v>
      </c>
      <c r="C25" s="304"/>
      <c r="D25" s="304"/>
      <c r="E25" s="300"/>
      <c r="F25" s="300"/>
      <c r="N25" s="103"/>
      <c r="O25" s="341"/>
      <c r="U25" s="354" t="s">
        <v>108</v>
      </c>
      <c r="V25" s="103" t="s">
        <v>109</v>
      </c>
      <c r="W25" s="352" t="s">
        <v>56</v>
      </c>
      <c r="X25" s="355" t="s">
        <v>110</v>
      </c>
    </row>
    <row r="26" spans="1:24" ht="4.5" customHeight="1">
      <c r="A26" s="301"/>
      <c r="B26" s="306"/>
      <c r="C26" s="304"/>
      <c r="D26" s="304"/>
      <c r="N26" s="103"/>
      <c r="O26" s="341"/>
      <c r="U26" s="354"/>
    </row>
    <row r="27" spans="1:24">
      <c r="A27" s="291" t="s">
        <v>111</v>
      </c>
      <c r="B27" s="310" t="str">
        <f>Prospectus!E12</f>
        <v>0086 10 67127301</v>
      </c>
      <c r="C27" s="304"/>
      <c r="D27" s="304"/>
      <c r="E27" s="300"/>
      <c r="F27" s="300"/>
      <c r="N27" s="103"/>
      <c r="O27" s="341"/>
      <c r="U27" s="354" t="s">
        <v>112</v>
      </c>
      <c r="V27" s="103" t="s">
        <v>113</v>
      </c>
      <c r="W27" s="352" t="s">
        <v>56</v>
      </c>
      <c r="X27" s="355" t="s">
        <v>114</v>
      </c>
    </row>
    <row r="28" spans="1:24" ht="4.5" customHeight="1">
      <c r="A28" s="301"/>
      <c r="B28" s="306"/>
      <c r="C28" s="304"/>
      <c r="D28" s="304"/>
      <c r="N28" s="103"/>
      <c r="O28" s="341"/>
      <c r="U28" s="292"/>
    </row>
    <row r="29" spans="1:24">
      <c r="A29" s="291" t="s">
        <v>115</v>
      </c>
      <c r="B29" s="314" t="str">
        <f>Prospectus!E13</f>
        <v>ctta@vip.163.com</v>
      </c>
      <c r="C29" s="304"/>
      <c r="D29" s="304"/>
      <c r="E29" s="300"/>
      <c r="F29" s="300"/>
      <c r="N29" s="103"/>
      <c r="O29" s="341"/>
      <c r="U29" s="354" t="s">
        <v>116</v>
      </c>
      <c r="V29" s="103" t="s">
        <v>117</v>
      </c>
      <c r="W29" s="352" t="s">
        <v>56</v>
      </c>
      <c r="X29" s="355" t="s">
        <v>118</v>
      </c>
    </row>
    <row r="30" spans="1:24" ht="4.5" customHeight="1">
      <c r="A30" s="301"/>
      <c r="B30" s="306"/>
      <c r="C30" s="304"/>
      <c r="D30" s="304"/>
      <c r="N30" s="103"/>
      <c r="O30" s="341"/>
      <c r="U30" s="292"/>
    </row>
    <row r="31" spans="1:24">
      <c r="A31" s="291" t="s">
        <v>119</v>
      </c>
      <c r="B31" s="310">
        <f>Prospectus!G159</f>
        <v>43583</v>
      </c>
      <c r="C31" s="304"/>
      <c r="D31" s="304"/>
      <c r="E31" s="300"/>
      <c r="F31" s="300"/>
      <c r="N31" s="103"/>
      <c r="O31" s="341"/>
      <c r="U31" s="354" t="s">
        <v>120</v>
      </c>
      <c r="V31" s="103" t="s">
        <v>121</v>
      </c>
      <c r="W31" s="352" t="s">
        <v>56</v>
      </c>
      <c r="X31" s="355" t="s">
        <v>122</v>
      </c>
    </row>
    <row r="32" spans="1:24" ht="4.5" customHeight="1">
      <c r="A32" s="301"/>
      <c r="B32" s="306"/>
      <c r="C32" s="304"/>
      <c r="D32" s="304"/>
      <c r="N32" s="103"/>
      <c r="O32" s="341"/>
      <c r="U32" s="292"/>
    </row>
    <row r="33" spans="1:24">
      <c r="A33" s="291" t="s">
        <v>123</v>
      </c>
      <c r="B33" s="310">
        <f>Prospectus!G163</f>
        <v>43225</v>
      </c>
      <c r="C33" s="304"/>
      <c r="D33" s="304"/>
      <c r="E33" s="300"/>
      <c r="F33" s="300"/>
      <c r="N33" s="103"/>
      <c r="O33" s="341"/>
      <c r="U33" s="354" t="s">
        <v>124</v>
      </c>
      <c r="V33" s="103" t="s">
        <v>125</v>
      </c>
      <c r="W33" s="352" t="s">
        <v>56</v>
      </c>
      <c r="X33" s="355" t="s">
        <v>126</v>
      </c>
    </row>
    <row r="34" spans="1:24" ht="4.5" customHeight="1">
      <c r="A34" s="301"/>
      <c r="B34" s="306"/>
      <c r="C34" s="304"/>
      <c r="D34" s="304"/>
      <c r="N34" s="103"/>
      <c r="O34" s="341"/>
      <c r="U34" s="292"/>
    </row>
    <row r="35" spans="1:24">
      <c r="A35" s="291" t="s">
        <v>127</v>
      </c>
      <c r="B35" s="310">
        <f>Prospectus!G164</f>
        <v>43229</v>
      </c>
      <c r="C35" s="304"/>
      <c r="D35" s="304"/>
      <c r="E35" s="300"/>
      <c r="F35" s="300"/>
      <c r="N35" s="103"/>
      <c r="O35" s="341"/>
      <c r="U35" s="353"/>
    </row>
    <row r="36" spans="1:24" ht="4.5" customHeight="1">
      <c r="A36" s="301"/>
      <c r="B36" s="306"/>
      <c r="C36" s="304"/>
      <c r="D36" s="304"/>
      <c r="N36" s="103"/>
      <c r="O36" s="341"/>
      <c r="U36" s="292"/>
    </row>
    <row r="37" spans="1:24">
      <c r="A37" s="315" t="s">
        <v>128</v>
      </c>
      <c r="B37" s="316"/>
      <c r="C37" s="304"/>
      <c r="D37" s="304"/>
      <c r="N37" s="103"/>
      <c r="O37" s="341"/>
      <c r="U37" s="292"/>
    </row>
    <row r="38" spans="1:24" ht="4.5" customHeight="1">
      <c r="A38" s="301"/>
      <c r="B38" s="306"/>
      <c r="C38" s="304"/>
      <c r="D38" s="304"/>
      <c r="N38" s="103"/>
      <c r="O38" s="341"/>
      <c r="U38" s="292"/>
    </row>
    <row r="39" spans="1:24">
      <c r="A39" s="291" t="s">
        <v>129</v>
      </c>
      <c r="B39" s="310">
        <f>B9-3</f>
        <v>43610</v>
      </c>
      <c r="C39" s="304"/>
      <c r="D39" s="304"/>
      <c r="E39" s="300"/>
      <c r="F39" s="300"/>
      <c r="N39" s="103"/>
      <c r="O39" s="341"/>
      <c r="U39" s="356"/>
    </row>
    <row r="40" spans="1:24" ht="4.5" customHeight="1">
      <c r="A40" s="301"/>
      <c r="B40" s="306"/>
      <c r="C40" s="304"/>
      <c r="D40" s="304"/>
      <c r="N40" s="103"/>
      <c r="O40" s="341"/>
      <c r="U40" s="292"/>
    </row>
    <row r="41" spans="1:24">
      <c r="A41" s="291" t="s">
        <v>130</v>
      </c>
      <c r="B41" s="317">
        <f>INDEX(Events!C2:C29,MATCH(B7,Events!D2:D29,0))</f>
        <v>400000</v>
      </c>
      <c r="C41" s="304"/>
      <c r="D41" s="304"/>
      <c r="N41" s="103"/>
      <c r="O41" s="341"/>
      <c r="U41" s="356"/>
    </row>
    <row r="42" spans="1:24" ht="4.5" customHeight="1">
      <c r="A42" s="301"/>
      <c r="B42" s="306"/>
      <c r="C42" s="304"/>
      <c r="D42" s="304"/>
      <c r="N42" s="103"/>
      <c r="O42" s="341"/>
      <c r="U42" s="292"/>
    </row>
    <row r="43" spans="1:24">
      <c r="A43" s="291" t="s">
        <v>131</v>
      </c>
      <c r="B43" s="318" t="s">
        <v>60</v>
      </c>
      <c r="C43" s="304"/>
      <c r="D43" s="304"/>
      <c r="F43" s="319"/>
      <c r="G43" s="320"/>
      <c r="H43" s="320"/>
      <c r="I43" s="343"/>
      <c r="J43" s="344"/>
      <c r="K43" s="323"/>
      <c r="N43" s="103"/>
      <c r="O43" s="341"/>
      <c r="U43" s="356"/>
    </row>
    <row r="44" spans="1:24" ht="4.5" customHeight="1">
      <c r="A44" s="301"/>
      <c r="B44" s="306"/>
      <c r="C44" s="304"/>
      <c r="D44" s="304"/>
      <c r="G44" s="103"/>
      <c r="H44" s="103"/>
      <c r="I44" s="345"/>
      <c r="J44" s="346"/>
      <c r="N44" s="103"/>
      <c r="O44" s="341"/>
      <c r="U44" s="292"/>
    </row>
    <row r="45" spans="1:24">
      <c r="A45" s="321" t="s">
        <v>132</v>
      </c>
      <c r="B45" s="322">
        <f>IF(B43=I7,I9,J9)</f>
        <v>17</v>
      </c>
      <c r="C45" s="304"/>
      <c r="D45" s="304"/>
      <c r="F45" s="319"/>
      <c r="G45" s="323"/>
      <c r="H45" s="324"/>
      <c r="I45" s="343"/>
      <c r="J45" s="343"/>
      <c r="K45" s="320"/>
      <c r="N45" s="103"/>
      <c r="O45" s="341"/>
      <c r="U45" s="357"/>
    </row>
    <row r="46" spans="1:24" ht="4.5" customHeight="1">
      <c r="A46" s="301"/>
      <c r="B46" s="325"/>
      <c r="C46" s="304"/>
      <c r="D46" s="326"/>
      <c r="E46" s="327"/>
      <c r="I46" s="345"/>
      <c r="J46" s="347"/>
      <c r="K46" s="103"/>
      <c r="N46" s="103"/>
      <c r="O46" s="341"/>
      <c r="U46" s="292"/>
    </row>
    <row r="47" spans="1:24">
      <c r="A47" s="321" t="s">
        <v>133</v>
      </c>
      <c r="B47" s="328">
        <f>IF(AND(B5=K9,B43=H7),H9,IF(AND(B5=K9,B43=G7),G9,IF(AND(B5=K11,B43=H7),H11,G11)))</f>
        <v>190</v>
      </c>
      <c r="C47" s="304"/>
      <c r="D47" s="329" t="s">
        <v>134</v>
      </c>
      <c r="E47" s="330"/>
      <c r="F47" s="319"/>
      <c r="G47" s="323"/>
      <c r="H47" s="324"/>
      <c r="I47" s="345"/>
      <c r="J47" s="348"/>
      <c r="K47" s="320"/>
      <c r="N47" s="103"/>
      <c r="O47" s="341"/>
    </row>
    <row r="48" spans="1:24" ht="4.5" customHeight="1">
      <c r="A48" s="301"/>
      <c r="B48" s="325"/>
      <c r="C48" s="304"/>
      <c r="D48" s="329"/>
      <c r="E48" s="327"/>
      <c r="I48" s="345"/>
      <c r="J48" s="347"/>
      <c r="N48" s="103"/>
      <c r="O48" s="341"/>
    </row>
    <row r="49" spans="1:15">
      <c r="A49" s="321" t="s">
        <v>135</v>
      </c>
      <c r="B49" s="331">
        <f>B47</f>
        <v>190</v>
      </c>
      <c r="C49" s="304"/>
      <c r="D49" s="329" t="s">
        <v>134</v>
      </c>
      <c r="E49" s="330"/>
      <c r="F49" s="319"/>
      <c r="G49" s="320"/>
      <c r="H49" s="320"/>
      <c r="I49" s="343"/>
      <c r="J49" s="344"/>
      <c r="K49" s="323"/>
      <c r="N49" s="103"/>
      <c r="O49" s="341"/>
    </row>
    <row r="50" spans="1:15" ht="4.5" customHeight="1">
      <c r="A50" s="301"/>
      <c r="B50" s="306"/>
      <c r="C50" s="304"/>
      <c r="D50" s="332"/>
      <c r="E50" s="319"/>
      <c r="F50" s="319"/>
      <c r="G50" s="103"/>
      <c r="H50" s="103"/>
      <c r="I50" s="345"/>
      <c r="J50" s="347"/>
      <c r="K50" s="323"/>
      <c r="N50" s="103"/>
      <c r="O50" s="341"/>
    </row>
    <row r="51" spans="1:15" ht="45.95" customHeight="1">
      <c r="A51" s="333" t="s">
        <v>136</v>
      </c>
      <c r="B51" s="334" t="s">
        <v>137</v>
      </c>
      <c r="C51" s="304"/>
      <c r="D51" s="335"/>
      <c r="E51" s="319"/>
      <c r="F51" s="319"/>
      <c r="G51" s="320"/>
      <c r="H51" s="320"/>
      <c r="I51" s="343"/>
      <c r="J51" s="344"/>
      <c r="K51" s="323"/>
      <c r="N51" s="103"/>
      <c r="O51" s="341"/>
    </row>
    <row r="52" spans="1:15" ht="4.5" customHeight="1">
      <c r="A52" s="301"/>
      <c r="B52" s="306"/>
      <c r="C52" s="304"/>
      <c r="D52" s="332"/>
      <c r="E52" s="319"/>
      <c r="F52" s="319"/>
      <c r="J52" s="292"/>
      <c r="K52" s="323"/>
    </row>
    <row r="53" spans="1:15" ht="15">
      <c r="A53" s="336" t="str">
        <f>IF(B5=K9,P5,IF(B5=K11,P5,IF(B5=K13,P9)))</f>
        <v>mandatory event</v>
      </c>
      <c r="B53" s="337" t="s">
        <v>63</v>
      </c>
      <c r="C53" s="304"/>
      <c r="D53" s="335"/>
      <c r="E53" s="319"/>
      <c r="F53" s="319"/>
      <c r="G53" s="338"/>
      <c r="H53" s="338"/>
      <c r="J53" s="349"/>
      <c r="K53" s="323"/>
    </row>
    <row r="54" spans="1:15" ht="4.5" customHeight="1">
      <c r="A54" s="301"/>
      <c r="B54" s="306"/>
      <c r="C54" s="304"/>
      <c r="D54" s="332"/>
      <c r="E54" s="319"/>
      <c r="F54" s="319"/>
      <c r="J54" s="292"/>
      <c r="K54" s="323"/>
    </row>
    <row r="55" spans="1:15" ht="15">
      <c r="A55" s="336" t="str">
        <f>IF(B5=K9,P5,IF(B5=K11,P5,IF(B5=K13,P9)))</f>
        <v>mandatory event</v>
      </c>
      <c r="B55" s="337" t="s">
        <v>69</v>
      </c>
      <c r="C55" s="304"/>
      <c r="D55" s="335"/>
      <c r="E55" s="319"/>
      <c r="F55" s="319"/>
      <c r="J55" s="349"/>
      <c r="K55" s="323"/>
    </row>
    <row r="56" spans="1:15" ht="4.5" customHeight="1">
      <c r="A56" s="301"/>
      <c r="B56" s="306"/>
      <c r="C56" s="304"/>
      <c r="D56" s="332"/>
      <c r="E56" s="319"/>
      <c r="F56" s="319"/>
      <c r="J56" s="292"/>
      <c r="K56" s="323"/>
    </row>
    <row r="57" spans="1:15" ht="15">
      <c r="A57" s="317" t="str">
        <f>IF(B5=K9,P5,IF(B5=K11,P5,IF(B5=K13,P9)))</f>
        <v>mandatory event</v>
      </c>
      <c r="B57" s="339" t="s">
        <v>74</v>
      </c>
      <c r="C57" s="304"/>
      <c r="D57" s="335"/>
      <c r="E57" s="319"/>
      <c r="F57" s="319"/>
      <c r="J57" s="349"/>
      <c r="K57" s="323"/>
    </row>
    <row r="58" spans="1:15" ht="4.5" customHeight="1">
      <c r="A58" s="301"/>
      <c r="B58" s="306"/>
      <c r="C58" s="304"/>
      <c r="D58" s="332"/>
      <c r="E58" s="319"/>
      <c r="F58" s="319"/>
      <c r="J58" s="292"/>
      <c r="K58" s="323"/>
    </row>
    <row r="59" spans="1:15" ht="15">
      <c r="A59" s="317" t="str">
        <f>IF(B5=K9,P5,IF(B5=K11,P5,IF(B5=K13,P9)))</f>
        <v>mandatory event</v>
      </c>
      <c r="B59" s="339" t="s">
        <v>79</v>
      </c>
      <c r="C59" s="304"/>
      <c r="D59" s="335"/>
      <c r="E59" s="319"/>
      <c r="F59" s="319"/>
      <c r="J59" s="349"/>
      <c r="K59" s="323"/>
    </row>
    <row r="60" spans="1:15" ht="4.5" customHeight="1">
      <c r="A60" s="301"/>
      <c r="B60" s="306"/>
      <c r="C60" s="304"/>
      <c r="D60" s="332"/>
      <c r="E60" s="319"/>
      <c r="F60" s="319"/>
      <c r="J60" s="292"/>
      <c r="K60" s="323"/>
    </row>
    <row r="61" spans="1:15" ht="15">
      <c r="A61" s="317" t="s">
        <v>52</v>
      </c>
      <c r="B61" s="339" t="s">
        <v>95</v>
      </c>
      <c r="C61" s="304"/>
      <c r="D61" s="335"/>
      <c r="E61" s="319"/>
      <c r="F61" s="319"/>
      <c r="J61" s="349"/>
      <c r="K61" s="323"/>
    </row>
    <row r="62" spans="1:15" ht="4.5" customHeight="1">
      <c r="A62" s="301"/>
      <c r="B62" s="306"/>
      <c r="C62" s="304"/>
      <c r="D62" s="332"/>
      <c r="E62" s="319"/>
      <c r="F62" s="319"/>
      <c r="J62" s="292"/>
      <c r="K62" s="323"/>
    </row>
    <row r="63" spans="1:15" ht="15">
      <c r="A63" s="317" t="str">
        <f>INDEX(Events!F2:F29,MATCH(B7,Events!D2:D29,0))</f>
        <v>no</v>
      </c>
      <c r="B63" s="339" t="s">
        <v>85</v>
      </c>
      <c r="C63" s="304"/>
      <c r="D63" s="335"/>
      <c r="E63" s="319"/>
      <c r="F63" s="319"/>
      <c r="J63" s="349"/>
      <c r="K63" s="323"/>
    </row>
    <row r="64" spans="1:15" ht="4.5" customHeight="1">
      <c r="A64" s="301"/>
      <c r="B64" s="306"/>
      <c r="C64" s="304"/>
      <c r="D64" s="332"/>
      <c r="E64" s="319"/>
      <c r="F64" s="319"/>
      <c r="J64" s="292"/>
      <c r="K64" s="323"/>
    </row>
    <row r="65" spans="1:11" ht="15">
      <c r="A65" s="317" t="str">
        <f>INDEX(Events!F2:F29,MATCH(B7,Events!D2:D29,0))</f>
        <v>no</v>
      </c>
      <c r="B65" s="339" t="s">
        <v>90</v>
      </c>
      <c r="C65" s="304"/>
      <c r="D65" s="335"/>
      <c r="E65" s="319"/>
      <c r="F65" s="319"/>
      <c r="J65" s="349"/>
      <c r="K65" s="323"/>
    </row>
    <row r="66" spans="1:11" ht="4.5" customHeight="1">
      <c r="A66" s="301"/>
      <c r="B66" s="306"/>
      <c r="C66" s="304"/>
      <c r="D66" s="332"/>
      <c r="E66" s="319"/>
      <c r="F66" s="319"/>
      <c r="J66" s="292"/>
      <c r="K66" s="323"/>
    </row>
    <row r="67" spans="1:11" ht="15">
      <c r="A67" s="317"/>
      <c r="B67" s="360"/>
      <c r="C67" s="304"/>
      <c r="D67" s="335"/>
      <c r="E67" s="319"/>
      <c r="F67" s="319"/>
      <c r="J67" s="349"/>
      <c r="K67" s="323"/>
    </row>
    <row r="68" spans="1:11" ht="4.5" customHeight="1">
      <c r="A68" s="301"/>
      <c r="B68" s="306"/>
      <c r="C68" s="304"/>
      <c r="D68" s="332"/>
      <c r="E68" s="319"/>
      <c r="F68" s="319"/>
      <c r="J68" s="292"/>
      <c r="K68" s="323"/>
    </row>
    <row r="69" spans="1:11" ht="15">
      <c r="A69" s="317"/>
      <c r="B69" s="360"/>
      <c r="C69" s="304"/>
      <c r="D69" s="335"/>
      <c r="E69" s="319"/>
      <c r="F69" s="319"/>
      <c r="J69" s="349"/>
      <c r="K69" s="323"/>
    </row>
    <row r="70" spans="1:11" ht="4.5" customHeight="1">
      <c r="A70" s="301"/>
      <c r="B70" s="306"/>
      <c r="C70" s="304"/>
      <c r="D70" s="332"/>
      <c r="E70" s="319"/>
      <c r="F70" s="319"/>
      <c r="J70" s="292"/>
      <c r="K70" s="323"/>
    </row>
    <row r="71" spans="1:11" ht="15">
      <c r="A71" s="317"/>
      <c r="B71" s="360"/>
      <c r="C71" s="304"/>
      <c r="D71" s="335"/>
      <c r="E71" s="319"/>
      <c r="F71" s="319"/>
      <c r="J71" s="349"/>
      <c r="K71" s="323"/>
    </row>
    <row r="72" spans="1:11" ht="4.5" customHeight="1">
      <c r="A72" s="301"/>
      <c r="B72" s="306"/>
      <c r="C72" s="304"/>
      <c r="D72" s="332"/>
      <c r="E72" s="319"/>
      <c r="F72" s="319"/>
      <c r="J72" s="292"/>
      <c r="K72" s="323"/>
    </row>
    <row r="73" spans="1:11" ht="15">
      <c r="A73" s="317"/>
      <c r="B73" s="360"/>
      <c r="C73" s="304"/>
      <c r="D73" s="335"/>
      <c r="E73" s="319"/>
      <c r="F73" s="319"/>
      <c r="J73" s="349"/>
      <c r="K73" s="323"/>
    </row>
    <row r="74" spans="1:11" ht="3.95" customHeight="1">
      <c r="A74" s="301"/>
      <c r="B74" s="306"/>
      <c r="C74" s="304"/>
      <c r="D74" s="335"/>
      <c r="E74" s="319"/>
      <c r="F74" s="319"/>
      <c r="J74" s="349"/>
      <c r="K74" s="323"/>
    </row>
    <row r="75" spans="1:11" ht="15">
      <c r="A75" s="317"/>
      <c r="B75" s="360"/>
      <c r="C75" s="304"/>
      <c r="D75" s="335"/>
      <c r="E75" s="319"/>
      <c r="F75" s="319"/>
      <c r="J75" s="349"/>
      <c r="K75" s="323"/>
    </row>
    <row r="76" spans="1:11" ht="3.95" customHeight="1">
      <c r="A76" s="301"/>
      <c r="B76" s="306"/>
      <c r="C76" s="304"/>
      <c r="D76" s="335"/>
      <c r="E76" s="319"/>
      <c r="F76" s="319"/>
      <c r="J76" s="349"/>
      <c r="K76" s="323"/>
    </row>
    <row r="77" spans="1:11" ht="15">
      <c r="A77" s="317"/>
      <c r="B77" s="360"/>
      <c r="C77" s="304"/>
      <c r="D77" s="335"/>
      <c r="E77" s="319"/>
      <c r="F77" s="319"/>
      <c r="J77" s="349"/>
      <c r="K77" s="323"/>
    </row>
    <row r="78" spans="1:11" ht="3.95" customHeight="1">
      <c r="A78" s="301"/>
      <c r="B78" s="306"/>
      <c r="C78" s="304"/>
      <c r="D78" s="335"/>
      <c r="E78" s="319"/>
      <c r="F78" s="319"/>
    </row>
    <row r="79" spans="1:11" ht="17.100000000000001" customHeight="1">
      <c r="A79" s="361"/>
      <c r="B79" s="360"/>
      <c r="C79" s="304"/>
      <c r="D79" s="304"/>
    </row>
    <row r="80" spans="1:11" ht="3.95" customHeight="1">
      <c r="A80" s="301"/>
      <c r="B80" s="306"/>
      <c r="C80" s="304"/>
      <c r="D80" s="304"/>
    </row>
    <row r="81" spans="1:4" ht="17.100000000000001" customHeight="1">
      <c r="A81" s="361"/>
      <c r="B81" s="362"/>
      <c r="C81" s="304"/>
      <c r="D81" s="304"/>
    </row>
    <row r="82" spans="1:4" ht="3.95" customHeight="1">
      <c r="A82" s="301"/>
      <c r="B82" s="306"/>
      <c r="C82" s="304"/>
      <c r="D82" s="304"/>
    </row>
    <row r="83" spans="1:4" ht="17.100000000000001" customHeight="1">
      <c r="A83" s="363"/>
      <c r="B83" s="364"/>
      <c r="C83" s="304"/>
      <c r="D83" s="304"/>
    </row>
    <row r="84" spans="1:4" ht="3.95" customHeight="1">
      <c r="A84" s="365"/>
      <c r="B84" s="366"/>
      <c r="C84" s="304"/>
      <c r="D84" s="304"/>
    </row>
    <row r="85" spans="1:4">
      <c r="A85" s="367"/>
      <c r="B85" s="332"/>
      <c r="C85" s="304"/>
      <c r="D85" s="304"/>
    </row>
    <row r="86" spans="1:4" ht="3.95" customHeight="1">
      <c r="A86" s="367"/>
      <c r="B86" s="332"/>
      <c r="C86" s="304"/>
      <c r="D86" s="304"/>
    </row>
    <row r="87" spans="1:4">
      <c r="A87" s="367"/>
      <c r="B87" s="368"/>
      <c r="C87" s="304"/>
      <c r="D87" s="304"/>
    </row>
    <row r="88" spans="1:4" ht="3.95" customHeight="1">
      <c r="A88" s="367"/>
      <c r="B88" s="332"/>
      <c r="C88" s="304"/>
      <c r="D88" s="304"/>
    </row>
    <row r="89" spans="1:4">
      <c r="A89" s="367"/>
      <c r="B89" s="368"/>
      <c r="C89" s="304"/>
      <c r="D89" s="304"/>
    </row>
    <row r="90" spans="1:4" ht="3.95" customHeight="1">
      <c r="A90" s="367"/>
      <c r="B90" s="332"/>
      <c r="C90" s="304"/>
      <c r="D90" s="304"/>
    </row>
    <row r="91" spans="1:4">
      <c r="A91" s="367"/>
      <c r="B91" s="368"/>
      <c r="C91" s="304"/>
      <c r="D91" s="304"/>
    </row>
    <row r="92" spans="1:4" ht="3.95" customHeight="1">
      <c r="A92" s="367"/>
      <c r="B92" s="332"/>
      <c r="C92" s="304"/>
      <c r="D92" s="304"/>
    </row>
    <row r="93" spans="1:4">
      <c r="A93" s="367"/>
      <c r="B93" s="369"/>
      <c r="C93" s="304"/>
      <c r="D93" s="304"/>
    </row>
    <row r="94" spans="1:4" ht="3.95" customHeight="1">
      <c r="A94" s="367"/>
      <c r="B94" s="332"/>
      <c r="C94" s="304"/>
      <c r="D94" s="304"/>
    </row>
    <row r="95" spans="1:4">
      <c r="A95" s="367"/>
      <c r="B95" s="332"/>
      <c r="C95" s="304"/>
      <c r="D95" s="304"/>
    </row>
    <row r="96" spans="1:4" ht="3.95" customHeight="1">
      <c r="A96" s="367"/>
      <c r="B96" s="332"/>
      <c r="C96" s="304"/>
      <c r="D96" s="304"/>
    </row>
    <row r="97" spans="1:4">
      <c r="A97" s="367"/>
      <c r="B97" s="368"/>
      <c r="C97" s="304"/>
      <c r="D97" s="304"/>
    </row>
    <row r="98" spans="1:4" ht="3.95" customHeight="1">
      <c r="A98" s="367"/>
      <c r="B98" s="332"/>
      <c r="C98" s="304"/>
      <c r="D98" s="304"/>
    </row>
    <row r="99" spans="1:4">
      <c r="A99" s="367"/>
      <c r="B99" s="368"/>
      <c r="C99" s="304"/>
      <c r="D99" s="304"/>
    </row>
    <row r="100" spans="1:4" ht="3.95" customHeight="1">
      <c r="A100" s="367"/>
      <c r="B100" s="332"/>
      <c r="C100" s="304"/>
      <c r="D100" s="304"/>
    </row>
    <row r="101" spans="1:4">
      <c r="A101" s="367"/>
      <c r="B101" s="368"/>
      <c r="C101" s="304"/>
      <c r="D101" s="304"/>
    </row>
    <row r="102" spans="1:4" ht="3.95" customHeight="1">
      <c r="A102" s="367"/>
      <c r="B102" s="332"/>
      <c r="C102" s="304"/>
      <c r="D102" s="304"/>
    </row>
    <row r="103" spans="1:4">
      <c r="A103" s="367"/>
      <c r="B103" s="369"/>
      <c r="C103" s="304"/>
      <c r="D103" s="304"/>
    </row>
    <row r="104" spans="1:4" ht="3.95" customHeight="1">
      <c r="A104" s="367"/>
      <c r="B104" s="332"/>
      <c r="C104" s="304"/>
      <c r="D104" s="304"/>
    </row>
    <row r="105" spans="1:4">
      <c r="A105" s="367"/>
      <c r="B105" s="332"/>
      <c r="C105" s="304"/>
      <c r="D105" s="304"/>
    </row>
    <row r="106" spans="1:4" ht="3.95" customHeight="1">
      <c r="A106" s="367"/>
      <c r="B106" s="332"/>
      <c r="C106" s="304"/>
      <c r="D106" s="304"/>
    </row>
    <row r="107" spans="1:4">
      <c r="A107" s="367"/>
      <c r="B107" s="368"/>
      <c r="C107" s="304"/>
      <c r="D107" s="304"/>
    </row>
    <row r="108" spans="1:4" ht="3.95" customHeight="1">
      <c r="A108" s="367"/>
      <c r="B108" s="332"/>
      <c r="C108" s="304"/>
      <c r="D108" s="304"/>
    </row>
    <row r="109" spans="1:4">
      <c r="A109" s="367"/>
      <c r="B109" s="368"/>
      <c r="C109" s="304"/>
      <c r="D109" s="304"/>
    </row>
    <row r="110" spans="1:4" ht="3.95" customHeight="1">
      <c r="A110" s="367"/>
      <c r="B110" s="332"/>
      <c r="C110" s="304"/>
      <c r="D110" s="304"/>
    </row>
    <row r="111" spans="1:4">
      <c r="A111" s="367"/>
      <c r="B111" s="368"/>
      <c r="C111" s="304"/>
      <c r="D111" s="304"/>
    </row>
    <row r="112" spans="1:4" ht="3.95" customHeight="1">
      <c r="A112" s="367"/>
      <c r="B112" s="332"/>
      <c r="C112" s="304"/>
      <c r="D112" s="304"/>
    </row>
    <row r="113" spans="1:4">
      <c r="A113" s="367"/>
      <c r="B113" s="369"/>
      <c r="C113" s="304"/>
      <c r="D113" s="304"/>
    </row>
    <row r="114" spans="1:4" ht="3.95" customHeight="1">
      <c r="A114" s="367"/>
      <c r="B114" s="332"/>
      <c r="C114" s="304"/>
      <c r="D114" s="304"/>
    </row>
    <row r="115" spans="1:4">
      <c r="A115" s="367"/>
      <c r="B115" s="332"/>
      <c r="C115" s="304"/>
      <c r="D115" s="304"/>
    </row>
    <row r="116" spans="1:4" ht="3.95" customHeight="1">
      <c r="A116" s="367"/>
      <c r="B116" s="332"/>
      <c r="C116" s="304"/>
      <c r="D116" s="304"/>
    </row>
    <row r="117" spans="1:4">
      <c r="A117" s="367"/>
      <c r="B117" s="368"/>
      <c r="C117" s="304"/>
      <c r="D117" s="304"/>
    </row>
    <row r="118" spans="1:4" ht="3.95" customHeight="1">
      <c r="A118" s="367"/>
      <c r="B118" s="332"/>
      <c r="C118" s="304"/>
      <c r="D118" s="304"/>
    </row>
    <row r="119" spans="1:4">
      <c r="A119" s="367"/>
      <c r="B119" s="368"/>
      <c r="C119" s="304"/>
      <c r="D119" s="304"/>
    </row>
    <row r="120" spans="1:4" ht="3.95" customHeight="1">
      <c r="A120" s="367"/>
      <c r="B120" s="332"/>
      <c r="C120" s="304"/>
      <c r="D120" s="304"/>
    </row>
    <row r="121" spans="1:4">
      <c r="A121" s="367"/>
      <c r="B121" s="368"/>
      <c r="C121" s="304"/>
      <c r="D121" s="304"/>
    </row>
    <row r="122" spans="1:4" ht="3.95" customHeight="1">
      <c r="A122" s="367"/>
      <c r="B122" s="332"/>
      <c r="C122" s="304"/>
      <c r="D122" s="304"/>
    </row>
    <row r="123" spans="1:4">
      <c r="A123" s="367"/>
      <c r="B123" s="369"/>
      <c r="C123" s="304"/>
      <c r="D123" s="304"/>
    </row>
    <row r="124" spans="1:4" ht="3.95" customHeight="1">
      <c r="A124" s="367"/>
      <c r="B124" s="332"/>
      <c r="C124" s="304"/>
      <c r="D124" s="304"/>
    </row>
    <row r="125" spans="1:4">
      <c r="A125" s="367"/>
      <c r="B125" s="332"/>
      <c r="C125" s="304"/>
      <c r="D125" s="304"/>
    </row>
    <row r="126" spans="1:4" ht="3.95" customHeight="1">
      <c r="A126" s="367"/>
      <c r="B126" s="332"/>
      <c r="C126" s="304"/>
      <c r="D126" s="304"/>
    </row>
    <row r="127" spans="1:4">
      <c r="A127" s="367"/>
      <c r="B127" s="368"/>
      <c r="C127" s="304"/>
      <c r="D127" s="304"/>
    </row>
    <row r="128" spans="1:4" ht="3.95" customHeight="1">
      <c r="A128" s="367"/>
      <c r="B128" s="332"/>
      <c r="C128" s="304"/>
      <c r="D128" s="304"/>
    </row>
    <row r="129" spans="1:4">
      <c r="A129" s="367"/>
      <c r="B129" s="368"/>
      <c r="C129" s="304"/>
      <c r="D129" s="304"/>
    </row>
    <row r="130" spans="1:4" ht="3.95" customHeight="1">
      <c r="A130" s="367"/>
      <c r="B130" s="332"/>
      <c r="C130" s="304"/>
      <c r="D130" s="304"/>
    </row>
    <row r="131" spans="1:4">
      <c r="A131" s="367"/>
      <c r="B131" s="368"/>
      <c r="C131" s="304"/>
      <c r="D131" s="304"/>
    </row>
    <row r="132" spans="1:4" ht="3.95" customHeight="1">
      <c r="A132" s="367"/>
      <c r="B132" s="332"/>
      <c r="C132" s="304"/>
      <c r="D132" s="304"/>
    </row>
    <row r="133" spans="1:4">
      <c r="A133" s="367"/>
      <c r="B133" s="370"/>
      <c r="C133" s="304"/>
      <c r="D133" s="304"/>
    </row>
    <row r="134" spans="1:4" ht="3.95" customHeight="1">
      <c r="A134" s="367"/>
      <c r="B134" s="332"/>
      <c r="C134" s="304"/>
      <c r="D134" s="304"/>
    </row>
    <row r="135" spans="1:4">
      <c r="A135" s="367"/>
      <c r="B135" s="332"/>
      <c r="C135" s="304"/>
      <c r="D135" s="304"/>
    </row>
    <row r="136" spans="1:4">
      <c r="A136" s="367"/>
      <c r="B136" s="332"/>
      <c r="C136" s="304"/>
      <c r="D136" s="304"/>
    </row>
    <row r="137" spans="1:4">
      <c r="A137" s="367"/>
      <c r="B137" s="332"/>
      <c r="C137" s="304"/>
      <c r="D137" s="304"/>
    </row>
    <row r="138" spans="1:4">
      <c r="A138" s="367"/>
      <c r="B138" s="332"/>
      <c r="C138" s="304"/>
      <c r="D138" s="304"/>
    </row>
    <row r="139" spans="1:4">
      <c r="A139" s="367"/>
      <c r="B139" s="332"/>
      <c r="C139" s="304"/>
      <c r="D139" s="304"/>
    </row>
    <row r="140" spans="1:4">
      <c r="A140" s="367"/>
      <c r="B140" s="332"/>
      <c r="C140" s="304"/>
      <c r="D140" s="304"/>
    </row>
    <row r="141" spans="1:4">
      <c r="A141" s="367"/>
      <c r="B141" s="332"/>
      <c r="C141" s="304"/>
      <c r="D141" s="304"/>
    </row>
    <row r="142" spans="1:4">
      <c r="A142" s="367"/>
      <c r="B142" s="332"/>
      <c r="C142" s="304"/>
      <c r="D142" s="304"/>
    </row>
  </sheetData>
  <sheetProtection selectLockedCells="1"/>
  <mergeCells count="4">
    <mergeCell ref="A1:D1"/>
    <mergeCell ref="G5:H5"/>
    <mergeCell ref="I5:J5"/>
    <mergeCell ref="K7:K8"/>
  </mergeCells>
  <dataValidations count="6">
    <dataValidation type="list" allowBlank="1" showInputMessage="1" showErrorMessage="1" sqref="B43" xr:uid="{00000000-0002-0000-0100-000000000000}">
      <formula1>$I$7:$J$7</formula1>
    </dataValidation>
    <dataValidation type="list" allowBlank="1" showInputMessage="1" showErrorMessage="1" sqref="B15" xr:uid="{00000000-0002-0000-0100-000001000000}">
      <formula1>$U$5:$U$33</formula1>
    </dataValidation>
    <dataValidation type="list" allowBlank="1" showInputMessage="1" showErrorMessage="1" sqref="B57 B59" xr:uid="{00000000-0002-0000-0100-000003000000}">
      <formula1>$Q$11:$Q$17</formula1>
    </dataValidation>
    <dataValidation type="list" allowBlank="1" showInputMessage="1" showErrorMessage="1" sqref="B61 B63 B65" xr:uid="{00000000-0002-0000-0100-000006000000}">
      <formula1>$Q$11:$Q$19</formula1>
    </dataValidation>
    <dataValidation type="list" allowBlank="1" showInputMessage="1" showErrorMessage="1" sqref="B53 B55" xr:uid="{00000000-0002-0000-0100-000007000000}">
      <formula1>$Q$7:$Q$17</formula1>
    </dataValidation>
    <dataValidation type="list" allowBlank="1" showInputMessage="1" showErrorMessage="1" sqref="A53 A55 A57 A59 A61 A63" xr:uid="{00000000-0002-0000-0100-000008000000}">
      <formula1>$P$5:$P$9</formula1>
    </dataValidation>
  </dataValidations>
  <hyperlinks>
    <hyperlink ref="X5" r:id="rId1" xr:uid="{00000000-0004-0000-0100-000000000000}"/>
    <hyperlink ref="X7" r:id="rId2" xr:uid="{00000000-0004-0000-0100-000001000000}"/>
    <hyperlink ref="X9" r:id="rId3" xr:uid="{00000000-0004-0000-0100-000002000000}"/>
    <hyperlink ref="X11" r:id="rId4" xr:uid="{00000000-0004-0000-0100-000003000000}"/>
    <hyperlink ref="X13" r:id="rId5" xr:uid="{00000000-0004-0000-0100-000004000000}"/>
    <hyperlink ref="X17" r:id="rId6" xr:uid="{00000000-0004-0000-0100-000005000000}"/>
    <hyperlink ref="X15" r:id="rId7" xr:uid="{00000000-0004-0000-0100-000006000000}"/>
    <hyperlink ref="X19" r:id="rId8" xr:uid="{00000000-0004-0000-0100-000007000000}"/>
    <hyperlink ref="X21" r:id="rId9" xr:uid="{00000000-0004-0000-0100-000008000000}"/>
    <hyperlink ref="X23" r:id="rId10" xr:uid="{00000000-0004-0000-0100-000009000000}"/>
    <hyperlink ref="X25" r:id="rId11" xr:uid="{00000000-0004-0000-0100-00000A000000}"/>
    <hyperlink ref="X27" r:id="rId12" xr:uid="{00000000-0004-0000-0100-00000B000000}"/>
    <hyperlink ref="X29" r:id="rId13" xr:uid="{00000000-0004-0000-0100-00000C000000}"/>
    <hyperlink ref="X31" r:id="rId14" xr:uid="{00000000-0004-0000-0100-00000D000000}"/>
    <hyperlink ref="X33" r:id="rId15" xr:uid="{00000000-0004-0000-0100-00000E000000}"/>
  </hyperlinks>
  <pageMargins left="0.70866141732283505" right="0.70866141732283505" top="0.78740157480314998" bottom="0.78740157480314998" header="0.31496062992126" footer="0.31496062992126"/>
  <pageSetup paperSize="9" scale="58" orientation="portrait" r:id="rId16"/>
  <legacyDrawing r:id="rId17"/>
  <extLst>
    <ext xmlns:x14="http://schemas.microsoft.com/office/spreadsheetml/2009/9/main" uri="{78C0D931-6437-407d-A8EE-F0AAD7539E65}">
      <x14:conditionalFormattings>
        <x14:conditionalFormatting xmlns:xm="http://schemas.microsoft.com/office/excel/2006/main">
          <x14:cfRule type="expression" priority="1" id="{00000000-000E-0000-0100-000001000000}">
            <xm:f>$B$5=Events!$M$5</xm:f>
            <x14:dxf>
              <font>
                <color auto="1"/>
              </font>
              <fill>
                <patternFill patternType="solid">
                  <bgColor rgb="FFF7D354"/>
                </patternFill>
              </fill>
            </x14:dxf>
          </x14:cfRule>
          <x14:cfRule type="expression" priority="2" id="{00000000-000E-0000-0100-000002000000}">
            <xm:f>$B$5=Events!$M$2</xm:f>
            <x14:dxf>
              <font>
                <color auto="1"/>
              </font>
              <fill>
                <patternFill patternType="solid">
                  <bgColor theme="0" tint="-0.249977111117893"/>
                </patternFill>
              </fill>
            </x14:dxf>
          </x14:cfRule>
          <x14:cfRule type="expression" priority="3" id="{00000000-000E-0000-0100-000003000000}">
            <xm:f>$B$5=Events!$M$3</xm:f>
            <x14:dxf>
              <font>
                <color auto="1"/>
              </font>
              <fill>
                <patternFill patternType="solid">
                  <bgColor theme="5" tint="0.39991454817346722"/>
                </patternFill>
              </fill>
            </x14:dxf>
          </x14:cfRule>
          <xm:sqref>B3 B5 B7 B15 B37 B43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2000000}">
          <x14:formula1>
            <xm:f>Events!$N$2:$N$5</xm:f>
          </x14:formula1>
          <xm:sqref>B3</xm:sqref>
        </x14:dataValidation>
        <x14:dataValidation type="list" allowBlank="1" showInputMessage="1" showErrorMessage="1" xr:uid="{00000000-0002-0000-0100-000004000000}">
          <x14:formula1>
            <xm:f>Events!$M$2:$M$5</xm:f>
          </x14:formula1>
          <xm:sqref>B5</xm:sqref>
        </x14:dataValidation>
        <x14:dataValidation type="list" allowBlank="1" showInputMessage="1" showErrorMessage="1" xr:uid="{00000000-0002-0000-0100-000005000000}">
          <x14:formula1>
            <xm:f>Events!$K$2:$K$22</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T241"/>
  <sheetViews>
    <sheetView showGridLines="0" view="pageBreakPreview" zoomScaleNormal="100" zoomScaleSheetLayoutView="100" workbookViewId="0">
      <selection activeCell="E41" sqref="E41:J41"/>
    </sheetView>
  </sheetViews>
  <sheetFormatPr defaultColWidth="10.85546875" defaultRowHeight="13.5"/>
  <cols>
    <col min="1" max="1" width="4.7109375" style="406" customWidth="1"/>
    <col min="2" max="2" width="26.85546875" style="152" customWidth="1"/>
    <col min="3" max="3" width="7.7109375" style="153" customWidth="1"/>
    <col min="4" max="4" width="11.85546875" style="153" customWidth="1"/>
    <col min="5" max="5" width="21.28515625" style="153" customWidth="1"/>
    <col min="6" max="6" width="21.7109375" style="153" customWidth="1"/>
    <col min="7" max="7" width="18.42578125" style="153" customWidth="1"/>
    <col min="8" max="8" width="20.28515625" style="153" customWidth="1"/>
    <col min="9" max="9" width="18" style="153" customWidth="1"/>
    <col min="10" max="10" width="34.7109375" style="153" customWidth="1"/>
    <col min="11" max="11" width="10.85546875" style="154"/>
    <col min="12" max="16384" width="10.85546875" style="153"/>
  </cols>
  <sheetData>
    <row r="1" spans="1:10" ht="6" customHeight="1"/>
    <row r="2" spans="1:10" ht="29.1" customHeight="1">
      <c r="A2" s="534" t="str">
        <f>'PLEASE FILL IN HERE FIRST!!!'!B3&amp;" "&amp;"["&amp;'PLEASE FILL IN HERE FIRST!!!'!B5&amp;"]"</f>
        <v>ITTF World Tour [World Tour Platinum]</v>
      </c>
      <c r="B2" s="534"/>
      <c r="C2" s="534"/>
      <c r="D2" s="534"/>
      <c r="E2" s="534"/>
      <c r="F2" s="534"/>
      <c r="G2" s="534"/>
      <c r="H2" s="534"/>
      <c r="I2" s="534"/>
      <c r="J2" s="534"/>
    </row>
    <row r="3" spans="1:10" ht="29.1" customHeight="1">
      <c r="A3" s="534" t="str">
        <f>'PLEASE FILL IN HERE FIRST!!!'!B7</f>
        <v>Shenzhen (CHN) - WORLD TOUR PLATINUM</v>
      </c>
      <c r="B3" s="534"/>
      <c r="C3" s="534"/>
      <c r="D3" s="534"/>
      <c r="E3" s="534"/>
      <c r="F3" s="534"/>
      <c r="G3" s="534"/>
      <c r="H3" s="534"/>
      <c r="I3" s="534"/>
      <c r="J3" s="534"/>
    </row>
    <row r="4" spans="1:10" ht="29.1" customHeight="1">
      <c r="A4" s="407"/>
      <c r="B4" s="535" t="s">
        <v>138</v>
      </c>
      <c r="C4" s="535"/>
      <c r="D4" s="535"/>
      <c r="E4" s="535"/>
      <c r="F4" s="535"/>
      <c r="G4" s="535"/>
      <c r="H4" s="535"/>
      <c r="I4" s="535"/>
      <c r="J4" s="535"/>
    </row>
    <row r="5" spans="1:10" ht="29.1" customHeight="1">
      <c r="A5" s="408"/>
      <c r="B5" s="155"/>
      <c r="C5" s="156"/>
      <c r="D5" s="156"/>
      <c r="E5" s="156"/>
      <c r="F5" s="156"/>
      <c r="G5" s="156"/>
      <c r="H5" s="156"/>
      <c r="I5" s="156"/>
      <c r="J5" s="156"/>
    </row>
    <row r="6" spans="1:10" ht="21.95" customHeight="1">
      <c r="A6" s="536" t="s">
        <v>139</v>
      </c>
      <c r="B6" s="536"/>
      <c r="C6" s="536"/>
      <c r="D6" s="536"/>
      <c r="E6" s="536"/>
      <c r="F6" s="536"/>
      <c r="G6" s="536"/>
      <c r="H6" s="536"/>
      <c r="I6" s="536"/>
      <c r="J6" s="536"/>
    </row>
    <row r="7" spans="1:10" ht="15.95" customHeight="1">
      <c r="A7" s="537"/>
      <c r="B7" s="537"/>
      <c r="C7" s="537"/>
      <c r="D7" s="537"/>
      <c r="E7" s="537"/>
      <c r="F7" s="537"/>
      <c r="G7" s="537"/>
      <c r="H7" s="537"/>
      <c r="I7" s="537"/>
      <c r="J7" s="537"/>
    </row>
    <row r="8" spans="1:10" ht="12.95" customHeight="1">
      <c r="A8" s="409">
        <v>1</v>
      </c>
      <c r="B8" s="157" t="s">
        <v>140</v>
      </c>
      <c r="C8" s="158"/>
      <c r="D8" s="159">
        <v>1</v>
      </c>
      <c r="E8" s="538" t="s">
        <v>141</v>
      </c>
      <c r="F8" s="519"/>
      <c r="G8" s="519"/>
      <c r="H8" s="519"/>
      <c r="I8" s="519"/>
      <c r="J8" s="519"/>
    </row>
    <row r="9" spans="1:10" ht="12.95" customHeight="1">
      <c r="A9" s="410"/>
      <c r="B9" s="160"/>
      <c r="C9" s="161"/>
      <c r="D9" s="162">
        <v>2</v>
      </c>
      <c r="E9" s="492" t="s">
        <v>413</v>
      </c>
      <c r="F9" s="499"/>
      <c r="G9" s="499"/>
      <c r="H9" s="499"/>
      <c r="I9" s="499"/>
      <c r="J9" s="499"/>
    </row>
    <row r="10" spans="1:10" ht="12.95" customHeight="1">
      <c r="A10" s="410"/>
      <c r="B10" s="160"/>
      <c r="C10" s="161"/>
      <c r="D10" s="162">
        <v>3</v>
      </c>
      <c r="E10" s="539" t="s">
        <v>413</v>
      </c>
      <c r="F10" s="491"/>
      <c r="G10" s="491"/>
      <c r="H10" s="491"/>
      <c r="I10" s="491"/>
      <c r="J10" s="491"/>
    </row>
    <row r="11" spans="1:10" ht="12.95" customHeight="1">
      <c r="A11" s="410"/>
      <c r="B11" s="160"/>
      <c r="C11" s="161"/>
      <c r="D11" s="163" t="s">
        <v>142</v>
      </c>
      <c r="E11" s="499" t="s">
        <v>662</v>
      </c>
      <c r="F11" s="499"/>
      <c r="G11" s="499"/>
      <c r="H11" s="499"/>
      <c r="I11" s="499"/>
      <c r="J11" s="499"/>
    </row>
    <row r="12" spans="1:10" ht="12.95" customHeight="1">
      <c r="A12" s="410"/>
      <c r="B12" s="160"/>
      <c r="C12" s="161"/>
      <c r="D12" s="163" t="s">
        <v>143</v>
      </c>
      <c r="E12" s="491" t="s">
        <v>663</v>
      </c>
      <c r="F12" s="491"/>
      <c r="G12" s="491"/>
      <c r="H12" s="491"/>
      <c r="I12" s="491"/>
      <c r="J12" s="491"/>
    </row>
    <row r="13" spans="1:10" ht="12.95" customHeight="1">
      <c r="A13" s="410"/>
      <c r="B13" s="160"/>
      <c r="C13" s="161"/>
      <c r="D13" s="163" t="s">
        <v>144</v>
      </c>
      <c r="E13" s="533" t="s">
        <v>145</v>
      </c>
      <c r="F13" s="533"/>
      <c r="G13" s="533"/>
      <c r="H13" s="533"/>
      <c r="I13" s="533"/>
      <c r="J13" s="533"/>
    </row>
    <row r="14" spans="1:10" ht="15">
      <c r="A14" s="411"/>
      <c r="B14" s="165"/>
      <c r="C14" s="166"/>
      <c r="D14" s="167" t="s">
        <v>146</v>
      </c>
      <c r="E14" s="527" t="s">
        <v>147</v>
      </c>
      <c r="F14" s="527"/>
      <c r="G14" s="527"/>
      <c r="H14" s="527"/>
      <c r="I14" s="527"/>
      <c r="J14" s="527"/>
    </row>
    <row r="15" spans="1:10" ht="9.9499999999999993" customHeight="1">
      <c r="D15" s="168"/>
    </row>
    <row r="16" spans="1:10" ht="12.95" customHeight="1">
      <c r="A16" s="409" t="s">
        <v>148</v>
      </c>
      <c r="B16" s="157" t="s">
        <v>149</v>
      </c>
      <c r="C16" s="158"/>
      <c r="D16" s="169" t="s">
        <v>150</v>
      </c>
      <c r="E16" s="519" t="s">
        <v>151</v>
      </c>
      <c r="F16" s="519"/>
      <c r="G16" s="519"/>
      <c r="H16" s="519"/>
      <c r="I16" s="519"/>
      <c r="J16" s="519"/>
    </row>
    <row r="17" spans="1:10" ht="12.95" customHeight="1">
      <c r="A17" s="410"/>
      <c r="B17" s="160"/>
      <c r="C17" s="161"/>
      <c r="D17" s="163" t="s">
        <v>142</v>
      </c>
      <c r="E17" s="491" t="s">
        <v>664</v>
      </c>
      <c r="F17" s="491"/>
      <c r="G17" s="491"/>
      <c r="H17" s="491"/>
      <c r="I17" s="491"/>
      <c r="J17" s="491"/>
    </row>
    <row r="18" spans="1:10" ht="12.95" customHeight="1">
      <c r="A18" s="410"/>
      <c r="B18" s="160"/>
      <c r="C18" s="161"/>
      <c r="D18" s="163" t="s">
        <v>143</v>
      </c>
      <c r="E18" s="491" t="s">
        <v>664</v>
      </c>
      <c r="F18" s="491"/>
      <c r="G18" s="491"/>
      <c r="H18" s="491"/>
      <c r="I18" s="491"/>
      <c r="J18" s="491"/>
    </row>
    <row r="19" spans="1:10" ht="15">
      <c r="A19" s="411"/>
      <c r="B19" s="165"/>
      <c r="C19" s="166"/>
      <c r="D19" s="167" t="s">
        <v>144</v>
      </c>
      <c r="E19" s="527" t="s">
        <v>152</v>
      </c>
      <c r="F19" s="527"/>
      <c r="G19" s="527"/>
      <c r="H19" s="527"/>
      <c r="I19" s="527"/>
      <c r="J19" s="527"/>
    </row>
    <row r="20" spans="1:10" ht="9.9499999999999993" customHeight="1">
      <c r="D20" s="168"/>
    </row>
    <row r="21" spans="1:10" ht="12.95" customHeight="1">
      <c r="A21" s="409" t="s">
        <v>153</v>
      </c>
      <c r="B21" s="157" t="s">
        <v>154</v>
      </c>
      <c r="C21" s="158"/>
      <c r="D21" s="169" t="s">
        <v>150</v>
      </c>
      <c r="E21" s="519" t="s">
        <v>155</v>
      </c>
      <c r="F21" s="519"/>
      <c r="G21" s="519"/>
      <c r="H21" s="519"/>
      <c r="I21" s="519"/>
      <c r="J21" s="519"/>
    </row>
    <row r="22" spans="1:10" ht="12.95" customHeight="1">
      <c r="A22" s="410"/>
      <c r="B22" s="160"/>
      <c r="C22" s="161"/>
      <c r="D22" s="163" t="s">
        <v>142</v>
      </c>
      <c r="E22" s="491" t="s">
        <v>665</v>
      </c>
      <c r="F22" s="491"/>
      <c r="G22" s="491"/>
      <c r="H22" s="491"/>
      <c r="I22" s="491"/>
      <c r="J22" s="491"/>
    </row>
    <row r="23" spans="1:10" ht="12.95" customHeight="1">
      <c r="A23" s="410"/>
      <c r="B23" s="160"/>
      <c r="C23" s="161"/>
      <c r="D23" s="163" t="s">
        <v>143</v>
      </c>
      <c r="E23" s="526" t="s">
        <v>413</v>
      </c>
      <c r="F23" s="491"/>
      <c r="G23" s="491"/>
      <c r="H23" s="491"/>
      <c r="I23" s="491"/>
      <c r="J23" s="491"/>
    </row>
    <row r="24" spans="1:10" ht="15">
      <c r="A24" s="411"/>
      <c r="B24" s="165"/>
      <c r="C24" s="166"/>
      <c r="D24" s="167" t="s">
        <v>144</v>
      </c>
      <c r="E24" s="527" t="s">
        <v>156</v>
      </c>
      <c r="F24" s="528"/>
      <c r="G24" s="528"/>
      <c r="H24" s="528"/>
      <c r="I24" s="528"/>
      <c r="J24" s="528"/>
    </row>
    <row r="25" spans="1:10" ht="9.9499999999999993" customHeight="1">
      <c r="D25" s="168"/>
    </row>
    <row r="26" spans="1:10" ht="12.95" customHeight="1">
      <c r="A26" s="409" t="s">
        <v>157</v>
      </c>
      <c r="B26" s="157" t="s">
        <v>158</v>
      </c>
      <c r="C26" s="158"/>
      <c r="D26" s="169" t="s">
        <v>150</v>
      </c>
      <c r="E26" s="529" t="s">
        <v>159</v>
      </c>
      <c r="F26" s="529"/>
      <c r="G26" s="529"/>
      <c r="H26" s="529"/>
      <c r="I26" s="529"/>
      <c r="J26" s="529"/>
    </row>
    <row r="27" spans="1:10" ht="12.95" customHeight="1">
      <c r="A27" s="410"/>
      <c r="B27" s="160"/>
      <c r="C27" s="161"/>
      <c r="D27" s="163" t="s">
        <v>142</v>
      </c>
      <c r="E27" s="485" t="s">
        <v>666</v>
      </c>
      <c r="F27" s="485"/>
      <c r="G27" s="485"/>
      <c r="H27" s="485"/>
      <c r="I27" s="485"/>
      <c r="J27" s="485"/>
    </row>
    <row r="28" spans="1:10" ht="12.95" customHeight="1">
      <c r="A28" s="410"/>
      <c r="B28" s="160"/>
      <c r="C28" s="161"/>
      <c r="D28" s="163" t="s">
        <v>143</v>
      </c>
      <c r="E28" s="530" t="s">
        <v>413</v>
      </c>
      <c r="F28" s="485"/>
      <c r="G28" s="485"/>
      <c r="H28" s="485"/>
      <c r="I28" s="485"/>
      <c r="J28" s="485"/>
    </row>
    <row r="29" spans="1:10" ht="12.95" customHeight="1">
      <c r="A29" s="411"/>
      <c r="B29" s="165"/>
      <c r="C29" s="166"/>
      <c r="D29" s="167" t="s">
        <v>144</v>
      </c>
      <c r="E29" s="531" t="s">
        <v>160</v>
      </c>
      <c r="F29" s="532"/>
      <c r="G29" s="532"/>
      <c r="H29" s="532"/>
      <c r="I29" s="532"/>
      <c r="J29" s="532"/>
    </row>
    <row r="30" spans="1:10" ht="9.9499999999999993" customHeight="1">
      <c r="D30" s="170"/>
      <c r="E30" s="171"/>
      <c r="F30" s="172"/>
      <c r="G30" s="172"/>
      <c r="H30" s="172"/>
      <c r="I30" s="172"/>
      <c r="J30" s="172"/>
    </row>
    <row r="31" spans="1:10" ht="12.95" customHeight="1">
      <c r="A31" s="409">
        <v>3</v>
      </c>
      <c r="B31" s="157" t="s">
        <v>161</v>
      </c>
      <c r="C31" s="158"/>
      <c r="D31" s="169" t="s">
        <v>150</v>
      </c>
      <c r="E31" s="525" t="str">
        <f>'PLEASE FILL IN HERE FIRST!!!'!B15</f>
        <v>Zena SIM</v>
      </c>
      <c r="F31" s="525"/>
      <c r="G31" s="525"/>
      <c r="H31" s="525"/>
      <c r="I31" s="525"/>
      <c r="J31" s="525"/>
    </row>
    <row r="32" spans="1:10" ht="12.95" customHeight="1">
      <c r="A32" s="410"/>
      <c r="B32" s="160"/>
      <c r="C32" s="161"/>
      <c r="D32" s="163" t="s">
        <v>142</v>
      </c>
      <c r="E32" s="512" t="str">
        <f>'PLEASE FILL IN HERE FIRST!!!'!B17</f>
        <v>0065 6473 8022</v>
      </c>
      <c r="F32" s="512"/>
      <c r="G32" s="512"/>
      <c r="H32" s="512"/>
      <c r="I32" s="512"/>
      <c r="J32" s="512"/>
    </row>
    <row r="33" spans="1:10" ht="12.95" customHeight="1">
      <c r="A33" s="410"/>
      <c r="B33" s="160"/>
      <c r="C33" s="161"/>
      <c r="D33" s="163" t="s">
        <v>143</v>
      </c>
      <c r="E33" s="512" t="str">
        <f>'PLEASE FILL IN HERE FIRST!!!'!B19</f>
        <v>no Fax</v>
      </c>
      <c r="F33" s="512"/>
      <c r="G33" s="512"/>
      <c r="H33" s="512"/>
      <c r="I33" s="512"/>
      <c r="J33" s="512"/>
    </row>
    <row r="34" spans="1:10" ht="15">
      <c r="A34" s="411"/>
      <c r="B34" s="165"/>
      <c r="C34" s="166"/>
      <c r="D34" s="167" t="s">
        <v>144</v>
      </c>
      <c r="E34" s="517" t="str">
        <f>'PLEASE FILL IN HERE FIRST!!!'!B21</f>
        <v>zena@ittf.com</v>
      </c>
      <c r="F34" s="518"/>
      <c r="G34" s="518"/>
      <c r="H34" s="518"/>
      <c r="I34" s="518"/>
      <c r="J34" s="518"/>
    </row>
    <row r="35" spans="1:10" ht="9.9499999999999993" customHeight="1">
      <c r="D35" s="168"/>
    </row>
    <row r="36" spans="1:10" ht="12.95" customHeight="1">
      <c r="A36" s="409">
        <v>4</v>
      </c>
      <c r="B36" s="157" t="s">
        <v>162</v>
      </c>
      <c r="C36" s="158"/>
      <c r="D36" s="159">
        <v>1</v>
      </c>
      <c r="E36" s="519" t="s">
        <v>163</v>
      </c>
      <c r="F36" s="519"/>
      <c r="G36" s="519"/>
      <c r="H36" s="519"/>
      <c r="I36" s="519"/>
      <c r="J36" s="519"/>
    </row>
    <row r="37" spans="1:10" ht="12.95" customHeight="1">
      <c r="A37" s="410"/>
      <c r="B37" s="160"/>
      <c r="C37" s="161"/>
      <c r="D37" s="162">
        <v>2</v>
      </c>
      <c r="E37" s="520" t="s">
        <v>660</v>
      </c>
      <c r="F37" s="499"/>
      <c r="G37" s="499"/>
      <c r="H37" s="499"/>
      <c r="I37" s="499"/>
      <c r="J37" s="499"/>
    </row>
    <row r="38" spans="1:10" ht="12.95" customHeight="1">
      <c r="A38" s="410"/>
      <c r="B38" s="160"/>
      <c r="C38" s="161"/>
      <c r="D38" s="162">
        <v>3</v>
      </c>
      <c r="E38" s="500" t="s">
        <v>413</v>
      </c>
      <c r="F38" s="499"/>
      <c r="G38" s="499"/>
      <c r="H38" s="499"/>
      <c r="I38" s="499"/>
      <c r="J38" s="499"/>
    </row>
    <row r="39" spans="1:10" ht="12.95" customHeight="1">
      <c r="A39" s="410"/>
      <c r="B39" s="160"/>
      <c r="C39" s="161"/>
      <c r="D39" s="163" t="s">
        <v>142</v>
      </c>
      <c r="E39" s="491" t="s">
        <v>164</v>
      </c>
      <c r="F39" s="491"/>
      <c r="G39" s="491"/>
      <c r="H39" s="491"/>
      <c r="I39" s="491"/>
      <c r="J39" s="491"/>
    </row>
    <row r="40" spans="1:10" ht="12.95" hidden="1" customHeight="1">
      <c r="A40" s="410"/>
      <c r="B40" s="160"/>
      <c r="C40" s="161"/>
      <c r="D40" s="163" t="s">
        <v>143</v>
      </c>
      <c r="E40" s="521"/>
      <c r="F40" s="521"/>
      <c r="G40" s="521"/>
      <c r="H40" s="521"/>
      <c r="I40" s="521"/>
      <c r="J40" s="521"/>
    </row>
    <row r="41" spans="1:10" ht="15">
      <c r="A41" s="410"/>
      <c r="B41" s="160"/>
      <c r="C41" s="161"/>
      <c r="D41" s="163" t="s">
        <v>144</v>
      </c>
      <c r="E41" s="522" t="s">
        <v>165</v>
      </c>
      <c r="F41" s="522"/>
      <c r="G41" s="522"/>
      <c r="H41" s="522"/>
      <c r="I41" s="522"/>
      <c r="J41" s="522"/>
    </row>
    <row r="42" spans="1:10" ht="12.95" customHeight="1">
      <c r="A42" s="411"/>
      <c r="B42" s="165"/>
      <c r="C42" s="166"/>
      <c r="D42" s="167" t="s">
        <v>146</v>
      </c>
      <c r="E42" s="523" t="s">
        <v>413</v>
      </c>
      <c r="F42" s="524"/>
      <c r="G42" s="524"/>
      <c r="H42" s="524"/>
      <c r="I42" s="524"/>
      <c r="J42" s="524"/>
    </row>
    <row r="43" spans="1:10" ht="9.9499999999999993" customHeight="1">
      <c r="D43" s="168"/>
    </row>
    <row r="44" spans="1:10" ht="12.95" customHeight="1">
      <c r="A44" s="409">
        <v>5</v>
      </c>
      <c r="B44" s="157" t="s">
        <v>166</v>
      </c>
      <c r="C44" s="158"/>
      <c r="D44" s="159">
        <v>1</v>
      </c>
      <c r="E44" s="525" t="str">
        <f>'PLEASE FILL IN HERE FIRST!!!'!B53</f>
        <v>Men's Singles (MS)</v>
      </c>
      <c r="F44" s="525"/>
      <c r="G44" s="173" t="str">
        <f>'PLEASE FILL IN HERE FIRST!!!'!A53</f>
        <v>mandatory event</v>
      </c>
      <c r="H44" s="174"/>
      <c r="I44" s="174"/>
      <c r="J44" s="190"/>
    </row>
    <row r="45" spans="1:10" ht="12.95" customHeight="1">
      <c r="A45" s="410"/>
      <c r="B45" s="160"/>
      <c r="C45" s="161"/>
      <c r="D45" s="162">
        <v>2</v>
      </c>
      <c r="E45" s="511" t="str">
        <f>'PLEASE FILL IN HERE FIRST!!!'!B55</f>
        <v>Women's Singles (WS)</v>
      </c>
      <c r="F45" s="512"/>
      <c r="G45" s="175" t="str">
        <f>'PLEASE FILL IN HERE FIRST!!!'!A55</f>
        <v>mandatory event</v>
      </c>
      <c r="H45" s="176"/>
      <c r="I45" s="176"/>
      <c r="J45" s="197"/>
    </row>
    <row r="46" spans="1:10" ht="12.95" customHeight="1">
      <c r="A46" s="425"/>
      <c r="B46" s="425"/>
      <c r="C46" s="425"/>
      <c r="D46" s="162">
        <v>3</v>
      </c>
      <c r="E46" s="513" t="str">
        <f>'PLEASE FILL IN HERE FIRST!!!'!B57</f>
        <v>Men's Doubles (MD)</v>
      </c>
      <c r="F46" s="513"/>
      <c r="G46" s="177" t="str">
        <f>'PLEASE FILL IN HERE FIRST!!!'!A57</f>
        <v>mandatory event</v>
      </c>
      <c r="H46" s="176"/>
      <c r="I46" s="176"/>
      <c r="J46" s="168"/>
    </row>
    <row r="47" spans="1:10" ht="12.95" customHeight="1">
      <c r="A47" s="425"/>
      <c r="B47" s="425"/>
      <c r="C47" s="425"/>
      <c r="D47" s="162">
        <v>4</v>
      </c>
      <c r="E47" s="513" t="str">
        <f>'PLEASE FILL IN HERE FIRST!!!'!B59</f>
        <v>Women's Doubles (WD)</v>
      </c>
      <c r="F47" s="513"/>
      <c r="G47" s="177" t="str">
        <f>'PLEASE FILL IN HERE FIRST!!!'!A57</f>
        <v>mandatory event</v>
      </c>
      <c r="H47" s="176"/>
      <c r="I47" s="176"/>
      <c r="J47" s="175"/>
    </row>
    <row r="48" spans="1:10" ht="15" customHeight="1">
      <c r="A48" s="425"/>
      <c r="B48" s="425"/>
      <c r="C48" s="425"/>
      <c r="D48" s="162">
        <v>5</v>
      </c>
      <c r="E48" s="514" t="str">
        <f>IF('PLEASE FILL IN HERE FIRST!!!'!A61="mandatory event",'PLEASE FILL IN HERE FIRST!!!'!B61,IF('PLEASE FILL IN HERE FIRST!!!'!A61="confirmed event",'PLEASE FILL IN HERE FIRST!!!'!B61,IF('PLEASE FILL IN HERE FIRST!!!'!A61="No"," ")))</f>
        <v>Mixed Doubles (XD)</v>
      </c>
      <c r="F48" s="514"/>
      <c r="G48" s="177" t="str">
        <f>'PLEASE FILL IN HERE FIRST!!!'!A61</f>
        <v>mandatory event</v>
      </c>
      <c r="H48" s="178"/>
      <c r="I48" s="178"/>
      <c r="J48" s="178"/>
    </row>
    <row r="49" spans="1:10" ht="15" hidden="1" customHeight="1">
      <c r="A49" s="425"/>
      <c r="B49" s="425"/>
      <c r="C49" s="425"/>
      <c r="D49" s="162">
        <v>5</v>
      </c>
      <c r="E49" s="514" t="str">
        <f>IF('PLEASE FILL IN HERE FIRST!!!'!A63="mandatory event",'PLEASE FILL IN HERE FIRST!!!'!B63,IF('PLEASE FILL IN HERE FIRST!!!'!A63="confirmed event",'PLEASE FILL IN HERE FIRST!!!'!B63,IF('PLEASE FILL IN HERE FIRST!!!'!A63="No"," ")))</f>
        <v xml:space="preserve"> </v>
      </c>
      <c r="F49" s="514"/>
      <c r="G49" s="177" t="str">
        <f>'PLEASE FILL IN HERE FIRST!!!'!A63</f>
        <v>no</v>
      </c>
      <c r="H49" s="438" t="s">
        <v>167</v>
      </c>
      <c r="I49" s="438"/>
      <c r="J49" s="438"/>
    </row>
    <row r="50" spans="1:10" ht="15" hidden="1" customHeight="1">
      <c r="A50" s="425"/>
      <c r="B50" s="425"/>
      <c r="C50" s="425"/>
      <c r="D50" s="162">
        <v>6</v>
      </c>
      <c r="E50" s="514" t="str">
        <f>IF('PLEASE FILL IN HERE FIRST!!!'!A65="mandatory event",'PLEASE FILL IN HERE FIRST!!!'!B65,IF('PLEASE FILL IN HERE FIRST!!!'!A65="confirmed event",'PLEASE FILL IN HERE FIRST!!!'!B65,IF('PLEASE FILL IN HERE FIRST!!!'!A65="No"," ")))</f>
        <v xml:space="preserve"> </v>
      </c>
      <c r="F50" s="514"/>
      <c r="G50" s="177" t="str">
        <f>'PLEASE FILL IN HERE FIRST!!!'!A65</f>
        <v>no</v>
      </c>
      <c r="H50" s="438"/>
      <c r="I50" s="438"/>
      <c r="J50" s="438"/>
    </row>
    <row r="51" spans="1:10" ht="15" customHeight="1">
      <c r="A51" s="411"/>
      <c r="B51" s="165"/>
      <c r="C51" s="166"/>
      <c r="D51" s="179"/>
      <c r="E51" s="515" t="str">
        <f>IF(E49="U21 Men's Singles (U21 MS)","Under 21 Category for 2018 : Born on or after January 1st, 1997"," ")</f>
        <v xml:space="preserve"> </v>
      </c>
      <c r="F51" s="515"/>
      <c r="G51" s="515"/>
      <c r="H51" s="515"/>
      <c r="I51" s="515"/>
      <c r="J51" s="515"/>
    </row>
    <row r="52" spans="1:10" ht="9.9499999999999993" customHeight="1">
      <c r="E52" s="168"/>
      <c r="F52" s="168"/>
      <c r="G52" s="168"/>
      <c r="H52" s="168"/>
      <c r="I52" s="168"/>
      <c r="J52" s="168"/>
    </row>
    <row r="53" spans="1:10" ht="12.95" customHeight="1">
      <c r="A53" s="412">
        <v>6</v>
      </c>
      <c r="B53" s="180" t="s">
        <v>168</v>
      </c>
      <c r="C53" s="181"/>
      <c r="D53" s="182"/>
      <c r="E53" s="183" t="s">
        <v>169</v>
      </c>
      <c r="F53" s="184">
        <f>'PLEASE FILL IN HERE FIRST!!!'!B9</f>
        <v>43613</v>
      </c>
      <c r="G53" s="184">
        <f>INDEX(Events!O2:O29,MATCH('PLEASE FILL IN HERE FIRST!!!'!B7,Events!D2:D29,0))</f>
        <v>43614</v>
      </c>
      <c r="H53" s="185" t="s">
        <v>170</v>
      </c>
      <c r="I53" s="184">
        <f>INDEX(Events!P2:P29,MATCH('PLEASE FILL IN HERE FIRST!!!'!B7,Events!D2:D29,0))</f>
        <v>43615</v>
      </c>
      <c r="J53" s="184">
        <f>'PLEASE FILL IN HERE FIRST!!!'!D9</f>
        <v>43618</v>
      </c>
    </row>
    <row r="54" spans="1:10" ht="9.9499999999999993" customHeight="1">
      <c r="E54" s="168"/>
      <c r="F54" s="168"/>
      <c r="G54" s="168"/>
      <c r="H54" s="168"/>
      <c r="I54" s="168"/>
      <c r="J54" s="168"/>
    </row>
    <row r="55" spans="1:10" ht="12.95" customHeight="1">
      <c r="A55" s="412">
        <v>7</v>
      </c>
      <c r="B55" s="180" t="s">
        <v>171</v>
      </c>
      <c r="C55" s="181"/>
      <c r="D55" s="182"/>
      <c r="E55" s="186" t="str">
        <f>INDEX(Events!H2:H29,MATCH('PLEASE FILL IN HERE FIRST!!!'!B7,Events!D2:D29,0))</f>
        <v>First Stage:  2 Days</v>
      </c>
      <c r="F55" s="187" t="str">
        <f>INDEX(Events!I2:I29,MATCH('PLEASE FILL IN HERE FIRST!!!'!B7,Events!D2:D29,0))</f>
        <v>Knock-Out</v>
      </c>
      <c r="G55" s="516"/>
      <c r="H55" s="516"/>
      <c r="I55" s="516"/>
      <c r="J55" s="516"/>
    </row>
    <row r="56" spans="1:10" ht="9.9499999999999993" customHeight="1">
      <c r="E56" s="168"/>
      <c r="F56" s="168"/>
      <c r="G56" s="168"/>
      <c r="H56" s="168"/>
      <c r="I56" s="168"/>
      <c r="J56" s="168"/>
    </row>
    <row r="57" spans="1:10" ht="12.95" customHeight="1">
      <c r="A57" s="409">
        <v>8</v>
      </c>
      <c r="B57" s="157" t="s">
        <v>172</v>
      </c>
      <c r="C57" s="158"/>
      <c r="D57" s="188"/>
      <c r="E57" s="189" t="s">
        <v>173</v>
      </c>
      <c r="F57" s="190"/>
      <c r="G57" s="191">
        <f>F53-1</f>
        <v>43612</v>
      </c>
      <c r="H57" s="192" t="s">
        <v>174</v>
      </c>
      <c r="I57" s="198">
        <v>0.625000000000001</v>
      </c>
      <c r="J57" s="190" t="s">
        <v>175</v>
      </c>
    </row>
    <row r="58" spans="1:10" ht="12.95" customHeight="1">
      <c r="A58" s="410"/>
      <c r="B58" s="160"/>
      <c r="C58" s="161"/>
      <c r="D58" s="161"/>
      <c r="E58" s="193" t="s">
        <v>174</v>
      </c>
      <c r="F58" s="499" t="s">
        <v>176</v>
      </c>
      <c r="G58" s="499"/>
      <c r="H58" s="499"/>
      <c r="I58" s="499"/>
      <c r="J58" s="499"/>
    </row>
    <row r="59" spans="1:10" ht="8.1" customHeight="1">
      <c r="A59" s="410"/>
      <c r="B59" s="160"/>
      <c r="C59" s="161"/>
      <c r="D59" s="161"/>
      <c r="E59" s="193"/>
      <c r="F59" s="194"/>
      <c r="G59" s="194"/>
      <c r="H59" s="194"/>
      <c r="I59" s="194"/>
      <c r="J59" s="194"/>
    </row>
    <row r="60" spans="1:10" ht="12.95" customHeight="1">
      <c r="A60" s="413"/>
      <c r="B60" s="157" t="s">
        <v>177</v>
      </c>
      <c r="C60" s="188"/>
      <c r="D60" s="188"/>
      <c r="E60" s="189" t="s">
        <v>173</v>
      </c>
      <c r="F60" s="190"/>
      <c r="G60" s="191">
        <f>F53-2</f>
        <v>43611</v>
      </c>
      <c r="H60" s="192" t="s">
        <v>174</v>
      </c>
      <c r="I60" s="198">
        <v>0.625000000000001</v>
      </c>
      <c r="J60" s="190" t="s">
        <v>175</v>
      </c>
    </row>
    <row r="61" spans="1:10" ht="12.95" customHeight="1">
      <c r="A61" s="410"/>
      <c r="B61" s="160"/>
      <c r="C61" s="161"/>
      <c r="D61" s="161"/>
      <c r="E61" s="193" t="s">
        <v>174</v>
      </c>
      <c r="F61" s="499" t="s">
        <v>176</v>
      </c>
      <c r="G61" s="499"/>
      <c r="H61" s="499"/>
      <c r="I61" s="499"/>
      <c r="J61" s="499"/>
    </row>
    <row r="62" spans="1:10" ht="12.95" customHeight="1">
      <c r="A62" s="411"/>
      <c r="B62" s="165"/>
      <c r="C62" s="164"/>
      <c r="D62" s="164"/>
      <c r="E62" s="504"/>
      <c r="F62" s="504"/>
      <c r="G62" s="504"/>
      <c r="H62" s="504"/>
      <c r="I62" s="504"/>
      <c r="J62" s="504"/>
    </row>
    <row r="63" spans="1:10" ht="9.9499999999999993" customHeight="1"/>
    <row r="64" spans="1:10" ht="12.95" customHeight="1">
      <c r="A64" s="409">
        <v>9</v>
      </c>
      <c r="B64" s="157" t="s">
        <v>178</v>
      </c>
      <c r="C64" s="505" t="s">
        <v>179</v>
      </c>
      <c r="D64" s="505"/>
      <c r="E64" s="195">
        <v>9</v>
      </c>
      <c r="F64" s="506" t="s">
        <v>180</v>
      </c>
      <c r="G64" s="506"/>
      <c r="H64" s="196" t="s">
        <v>181</v>
      </c>
      <c r="I64" s="199" t="s">
        <v>182</v>
      </c>
      <c r="J64" s="200" t="s">
        <v>183</v>
      </c>
    </row>
    <row r="65" spans="1:10" ht="12.95" customHeight="1">
      <c r="A65" s="414"/>
      <c r="B65" s="160"/>
      <c r="C65" s="201"/>
      <c r="D65" s="163" t="s">
        <v>184</v>
      </c>
      <c r="E65" s="202">
        <v>8</v>
      </c>
      <c r="F65" s="507" t="s">
        <v>185</v>
      </c>
      <c r="G65" s="508"/>
      <c r="H65" s="203" t="s">
        <v>181</v>
      </c>
      <c r="I65" s="203"/>
      <c r="J65" s="203"/>
    </row>
    <row r="66" spans="1:10" ht="12.95" customHeight="1">
      <c r="A66" s="410"/>
      <c r="B66" s="160"/>
      <c r="C66" s="163"/>
      <c r="D66" s="163" t="s">
        <v>186</v>
      </c>
      <c r="E66" s="204"/>
      <c r="F66" s="502" t="s">
        <v>187</v>
      </c>
      <c r="G66" s="502"/>
      <c r="H66" s="203" t="s">
        <v>188</v>
      </c>
      <c r="I66" s="203"/>
      <c r="J66" s="203"/>
    </row>
    <row r="67" spans="1:10" ht="12.95" customHeight="1">
      <c r="A67" s="411"/>
      <c r="B67" s="165"/>
      <c r="C67" s="205"/>
      <c r="D67" s="167" t="s">
        <v>189</v>
      </c>
      <c r="E67" s="206"/>
      <c r="F67" s="509" t="s">
        <v>427</v>
      </c>
      <c r="G67" s="509"/>
      <c r="H67" s="207" t="s">
        <v>191</v>
      </c>
      <c r="I67" s="223"/>
      <c r="J67" s="223"/>
    </row>
    <row r="68" spans="1:10" ht="9.9499999999999993" customHeight="1"/>
    <row r="69" spans="1:10" ht="12.95" customHeight="1">
      <c r="A69" s="409">
        <v>10</v>
      </c>
      <c r="B69" s="157" t="s">
        <v>192</v>
      </c>
      <c r="C69" s="158"/>
      <c r="D69" s="188"/>
      <c r="E69" s="208" t="s">
        <v>193</v>
      </c>
      <c r="F69" s="208"/>
      <c r="G69" s="209">
        <f>'PLEASE FILL IN HERE FIRST!!!'!B41</f>
        <v>400000</v>
      </c>
      <c r="H69" s="422" t="s">
        <v>32</v>
      </c>
      <c r="I69" s="439"/>
      <c r="J69" s="439"/>
    </row>
    <row r="70" spans="1:10" ht="12.95" customHeight="1">
      <c r="A70" s="411"/>
      <c r="B70" s="165"/>
      <c r="C70" s="210"/>
      <c r="D70" s="166"/>
      <c r="E70" s="211" t="s">
        <v>194</v>
      </c>
      <c r="F70" s="211"/>
      <c r="G70" s="212">
        <v>0.2</v>
      </c>
      <c r="H70" s="213" t="s">
        <v>195</v>
      </c>
      <c r="I70" s="440"/>
      <c r="J70" s="440"/>
    </row>
    <row r="71" spans="1:10" ht="9.9499999999999993" customHeight="1">
      <c r="E71" s="168"/>
      <c r="F71" s="168"/>
      <c r="G71" s="168"/>
      <c r="H71" s="168"/>
      <c r="I71" s="168"/>
      <c r="J71" s="168"/>
    </row>
    <row r="72" spans="1:10" ht="12.95" customHeight="1">
      <c r="A72" s="409">
        <v>11</v>
      </c>
      <c r="B72" s="157" t="s">
        <v>196</v>
      </c>
      <c r="C72" s="158"/>
      <c r="D72" s="214" t="s">
        <v>197</v>
      </c>
      <c r="E72" s="510" t="s">
        <v>198</v>
      </c>
      <c r="F72" s="510"/>
      <c r="G72" s="510"/>
      <c r="H72" s="510"/>
      <c r="I72" s="510"/>
      <c r="J72" s="510"/>
    </row>
    <row r="73" spans="1:10" ht="12.95" customHeight="1">
      <c r="A73" s="414"/>
      <c r="B73" s="160"/>
      <c r="C73" s="215"/>
      <c r="D73" s="216"/>
      <c r="E73" s="501" t="s">
        <v>199</v>
      </c>
      <c r="F73" s="501"/>
      <c r="G73" s="501"/>
      <c r="H73" s="501"/>
      <c r="I73" s="501"/>
      <c r="J73" s="501"/>
    </row>
    <row r="74" spans="1:10" ht="12.95" customHeight="1">
      <c r="A74" s="414"/>
      <c r="B74" s="160"/>
      <c r="C74" s="215"/>
      <c r="D74" s="216"/>
      <c r="E74" s="501" t="s">
        <v>200</v>
      </c>
      <c r="F74" s="501"/>
      <c r="G74" s="501"/>
      <c r="H74" s="501"/>
      <c r="I74" s="501"/>
      <c r="J74" s="501"/>
    </row>
    <row r="75" spans="1:10" ht="12.95" customHeight="1">
      <c r="A75" s="414"/>
      <c r="B75" s="160"/>
      <c r="C75" s="215"/>
      <c r="D75" s="216"/>
      <c r="E75" s="501" t="s">
        <v>201</v>
      </c>
      <c r="F75" s="501"/>
      <c r="G75" s="501"/>
      <c r="H75" s="501"/>
      <c r="I75" s="501"/>
      <c r="J75" s="501"/>
    </row>
    <row r="76" spans="1:10" ht="5.0999999999999996" customHeight="1">
      <c r="A76" s="414"/>
      <c r="B76" s="160"/>
      <c r="C76" s="215"/>
      <c r="D76" s="216"/>
      <c r="E76" s="502"/>
      <c r="F76" s="502"/>
      <c r="G76" s="502"/>
      <c r="H76" s="502"/>
      <c r="I76" s="502"/>
      <c r="J76" s="502"/>
    </row>
    <row r="77" spans="1:10" ht="15">
      <c r="A77" s="410"/>
      <c r="B77" s="217"/>
      <c r="C77" s="161"/>
      <c r="D77" s="453"/>
      <c r="E77" s="197" t="s">
        <v>202</v>
      </c>
      <c r="F77" s="197"/>
      <c r="G77" s="197"/>
      <c r="H77" s="197"/>
      <c r="I77" s="224">
        <f>'PLEASE FILL IN HERE FIRST!!!'!B47</f>
        <v>190</v>
      </c>
      <c r="J77" s="175" t="str">
        <f>'PLEASE FILL IN HERE FIRST!!!'!B43</f>
        <v>US $</v>
      </c>
    </row>
    <row r="78" spans="1:10" ht="15">
      <c r="A78" s="410"/>
      <c r="B78" s="217"/>
      <c r="C78" s="161"/>
      <c r="D78" s="453"/>
      <c r="E78" s="503" t="s">
        <v>203</v>
      </c>
      <c r="F78" s="503"/>
      <c r="G78" s="503"/>
      <c r="H78" s="503"/>
      <c r="I78" s="224">
        <f>'PLEASE FILL IN HERE FIRST!!!'!B49</f>
        <v>190</v>
      </c>
      <c r="J78" s="175" t="str">
        <f>'PLEASE FILL IN HERE FIRST!!!'!B43</f>
        <v>US $</v>
      </c>
    </row>
    <row r="79" spans="1:10" ht="12.95" customHeight="1">
      <c r="A79" s="410"/>
      <c r="B79" s="217"/>
      <c r="C79" s="450" t="s">
        <v>204</v>
      </c>
      <c r="D79" s="450"/>
      <c r="E79" s="434" t="s">
        <v>413</v>
      </c>
      <c r="F79" s="435"/>
      <c r="G79" s="435"/>
      <c r="H79" s="435"/>
      <c r="I79" s="435"/>
      <c r="J79" s="435"/>
    </row>
    <row r="80" spans="1:10">
      <c r="A80" s="410"/>
      <c r="B80" s="217"/>
      <c r="C80" s="450"/>
      <c r="D80" s="450"/>
      <c r="E80" s="436"/>
      <c r="F80" s="436"/>
      <c r="G80" s="436"/>
      <c r="H80" s="436"/>
      <c r="I80" s="436"/>
      <c r="J80" s="436"/>
    </row>
    <row r="81" spans="1:11">
      <c r="A81" s="410"/>
      <c r="B81" s="217"/>
      <c r="C81" s="450"/>
      <c r="D81" s="450"/>
      <c r="E81" s="436"/>
      <c r="F81" s="436"/>
      <c r="G81" s="436"/>
      <c r="H81" s="436"/>
      <c r="I81" s="436"/>
      <c r="J81" s="436"/>
    </row>
    <row r="82" spans="1:11">
      <c r="A82" s="410"/>
      <c r="B82" s="217"/>
      <c r="C82" s="450"/>
      <c r="D82" s="450"/>
      <c r="E82" s="436"/>
      <c r="F82" s="436"/>
      <c r="G82" s="436"/>
      <c r="H82" s="436"/>
      <c r="I82" s="436"/>
      <c r="J82" s="436"/>
    </row>
    <row r="83" spans="1:11">
      <c r="A83" s="410"/>
      <c r="B83" s="160"/>
      <c r="C83" s="450"/>
      <c r="D83" s="450"/>
      <c r="E83" s="437"/>
      <c r="F83" s="437"/>
      <c r="G83" s="437"/>
      <c r="H83" s="437"/>
      <c r="I83" s="437"/>
      <c r="J83" s="437"/>
    </row>
    <row r="84" spans="1:11" ht="15">
      <c r="A84" s="413"/>
      <c r="B84" s="157"/>
      <c r="C84" s="188"/>
      <c r="D84" s="214" t="s">
        <v>205</v>
      </c>
      <c r="E84" s="499" t="s">
        <v>658</v>
      </c>
      <c r="F84" s="499"/>
      <c r="G84" s="499"/>
      <c r="H84" s="499"/>
      <c r="I84" s="499"/>
      <c r="J84" s="499"/>
    </row>
    <row r="85" spans="1:11" ht="15">
      <c r="A85" s="410"/>
      <c r="B85" s="160"/>
      <c r="C85" s="161"/>
      <c r="D85" s="163" t="s">
        <v>206</v>
      </c>
      <c r="E85" s="499" t="s">
        <v>207</v>
      </c>
      <c r="F85" s="499"/>
      <c r="G85" s="499"/>
      <c r="H85" s="499"/>
      <c r="I85" s="499"/>
      <c r="J85" s="499"/>
    </row>
    <row r="86" spans="1:11" ht="15">
      <c r="A86" s="410"/>
      <c r="B86" s="160"/>
      <c r="C86" s="161"/>
      <c r="D86" s="163" t="s">
        <v>206</v>
      </c>
      <c r="E86" s="500" t="s">
        <v>413</v>
      </c>
      <c r="F86" s="499"/>
      <c r="G86" s="499"/>
      <c r="H86" s="499"/>
      <c r="I86" s="499"/>
      <c r="J86" s="499"/>
    </row>
    <row r="87" spans="1:11" ht="15">
      <c r="A87" s="410"/>
      <c r="B87" s="160"/>
      <c r="C87" s="161"/>
      <c r="D87" s="163" t="s">
        <v>208</v>
      </c>
      <c r="E87" s="491" t="s">
        <v>209</v>
      </c>
      <c r="F87" s="491"/>
      <c r="G87" s="491"/>
      <c r="H87" s="491"/>
      <c r="I87" s="491"/>
      <c r="J87" s="491"/>
    </row>
    <row r="88" spans="1:11" ht="15">
      <c r="A88" s="410"/>
      <c r="B88" s="160"/>
      <c r="C88" s="161"/>
      <c r="D88" s="163" t="s">
        <v>210</v>
      </c>
      <c r="E88" s="491" t="s">
        <v>211</v>
      </c>
      <c r="F88" s="491"/>
      <c r="G88" s="491"/>
      <c r="H88" s="491"/>
      <c r="I88" s="491"/>
      <c r="J88" s="491"/>
    </row>
    <row r="89" spans="1:11" ht="15">
      <c r="A89" s="410"/>
      <c r="B89" s="160"/>
      <c r="C89" s="161"/>
      <c r="D89" s="163" t="s">
        <v>146</v>
      </c>
      <c r="E89" s="492" t="s">
        <v>212</v>
      </c>
      <c r="F89" s="492"/>
      <c r="G89" s="492"/>
      <c r="H89" s="492"/>
      <c r="I89" s="492"/>
      <c r="J89" s="492"/>
    </row>
    <row r="90" spans="1:11" ht="15">
      <c r="A90" s="410"/>
      <c r="B90" s="160"/>
      <c r="C90" s="161"/>
      <c r="D90" s="161"/>
      <c r="E90" s="496" t="s">
        <v>213</v>
      </c>
      <c r="F90" s="496"/>
      <c r="G90" s="496"/>
      <c r="H90" s="218">
        <v>290</v>
      </c>
      <c r="I90" s="225" t="str">
        <f>'PLEASE FILL IN HERE FIRST!!!'!B43</f>
        <v>US $</v>
      </c>
      <c r="J90" s="197"/>
    </row>
    <row r="91" spans="1:11" ht="15">
      <c r="A91" s="410"/>
      <c r="B91" s="160"/>
      <c r="C91" s="161"/>
      <c r="D91" s="161"/>
      <c r="E91" s="496" t="s">
        <v>214</v>
      </c>
      <c r="F91" s="496"/>
      <c r="G91" s="496"/>
      <c r="H91" s="218">
        <v>240</v>
      </c>
      <c r="I91" s="225" t="str">
        <f>'PLEASE FILL IN HERE FIRST!!!'!B43</f>
        <v>US $</v>
      </c>
      <c r="J91" s="197"/>
    </row>
    <row r="92" spans="1:11" ht="15" customHeight="1">
      <c r="A92" s="410"/>
      <c r="B92" s="160"/>
      <c r="C92" s="161"/>
      <c r="D92" s="219"/>
      <c r="E92" s="452" t="s">
        <v>215</v>
      </c>
      <c r="F92" s="452"/>
      <c r="G92" s="452"/>
      <c r="H92" s="452"/>
      <c r="I92" s="452"/>
      <c r="J92" s="452"/>
    </row>
    <row r="93" spans="1:11">
      <c r="A93" s="410"/>
      <c r="B93" s="160"/>
      <c r="C93" s="161"/>
      <c r="D93" s="219"/>
      <c r="E93" s="221" t="s">
        <v>216</v>
      </c>
      <c r="F93" s="221"/>
      <c r="G93" s="221"/>
      <c r="H93" s="221"/>
      <c r="I93" s="221"/>
      <c r="J93" s="221"/>
      <c r="K93" s="226"/>
    </row>
    <row r="94" spans="1:11">
      <c r="A94" s="410"/>
      <c r="B94" s="160"/>
      <c r="C94" s="161"/>
      <c r="D94" s="219"/>
      <c r="E94" s="497" t="s">
        <v>217</v>
      </c>
      <c r="F94" s="497"/>
      <c r="G94" s="497"/>
      <c r="H94" s="497"/>
      <c r="I94" s="497"/>
      <c r="J94" s="497"/>
      <c r="K94" s="497"/>
    </row>
    <row r="95" spans="1:11">
      <c r="A95" s="410"/>
      <c r="B95" s="160"/>
      <c r="C95" s="161"/>
      <c r="D95" s="219"/>
      <c r="E95" s="497" t="s">
        <v>218</v>
      </c>
      <c r="F95" s="497"/>
      <c r="G95" s="497"/>
      <c r="H95" s="497"/>
      <c r="I95" s="497"/>
      <c r="J95" s="497"/>
      <c r="K95" s="497"/>
    </row>
    <row r="96" spans="1:11" ht="12.95" customHeight="1">
      <c r="A96" s="410"/>
      <c r="B96" s="217"/>
      <c r="C96" s="445" t="s">
        <v>204</v>
      </c>
      <c r="D96" s="445"/>
      <c r="E96" s="441" t="s">
        <v>659</v>
      </c>
      <c r="F96" s="442"/>
      <c r="G96" s="442"/>
      <c r="H96" s="442"/>
      <c r="I96" s="442"/>
      <c r="J96" s="442"/>
    </row>
    <row r="97" spans="1:11">
      <c r="A97" s="410"/>
      <c r="B97" s="222"/>
      <c r="C97" s="445"/>
      <c r="D97" s="445"/>
      <c r="E97" s="443"/>
      <c r="F97" s="443"/>
      <c r="G97" s="443"/>
      <c r="H97" s="443"/>
      <c r="I97" s="443"/>
      <c r="J97" s="443"/>
    </row>
    <row r="98" spans="1:11">
      <c r="A98" s="410"/>
      <c r="B98" s="222"/>
      <c r="C98" s="445"/>
      <c r="D98" s="445"/>
      <c r="E98" s="443"/>
      <c r="F98" s="443"/>
      <c r="G98" s="443"/>
      <c r="H98" s="443"/>
      <c r="I98" s="443"/>
      <c r="J98" s="443"/>
    </row>
    <row r="99" spans="1:11">
      <c r="A99" s="410"/>
      <c r="B99" s="222"/>
      <c r="C99" s="445"/>
      <c r="D99" s="445"/>
      <c r="E99" s="443"/>
      <c r="F99" s="443"/>
      <c r="G99" s="443"/>
      <c r="H99" s="443"/>
      <c r="I99" s="443"/>
      <c r="J99" s="443"/>
    </row>
    <row r="100" spans="1:11">
      <c r="A100" s="411"/>
      <c r="B100" s="165"/>
      <c r="C100" s="446"/>
      <c r="D100" s="446"/>
      <c r="E100" s="444"/>
      <c r="F100" s="444"/>
      <c r="G100" s="444"/>
      <c r="H100" s="444"/>
      <c r="I100" s="444"/>
      <c r="J100" s="444"/>
    </row>
    <row r="101" spans="1:11" ht="5.0999999999999996" customHeight="1"/>
    <row r="102" spans="1:11" ht="15">
      <c r="A102" s="415"/>
      <c r="B102" s="157"/>
      <c r="C102" s="159"/>
      <c r="D102" s="214" t="s">
        <v>219</v>
      </c>
      <c r="E102" s="498" t="s">
        <v>220</v>
      </c>
      <c r="F102" s="498"/>
      <c r="G102" s="498"/>
      <c r="H102" s="498"/>
      <c r="I102" s="498"/>
      <c r="J102" s="498"/>
    </row>
    <row r="103" spans="1:11" ht="15">
      <c r="A103" s="410"/>
      <c r="B103" s="160"/>
      <c r="C103" s="162"/>
      <c r="D103" s="163" t="s">
        <v>206</v>
      </c>
      <c r="E103" s="499" t="s">
        <v>221</v>
      </c>
      <c r="F103" s="499"/>
      <c r="G103" s="499"/>
      <c r="H103" s="499"/>
      <c r="I103" s="499"/>
      <c r="J103" s="499"/>
    </row>
    <row r="104" spans="1:11" ht="15">
      <c r="A104" s="410"/>
      <c r="B104" s="160"/>
      <c r="C104" s="162"/>
      <c r="D104" s="163" t="s">
        <v>206</v>
      </c>
      <c r="E104" s="500" t="s">
        <v>413</v>
      </c>
      <c r="F104" s="499"/>
      <c r="G104" s="499"/>
      <c r="H104" s="499"/>
      <c r="I104" s="499"/>
      <c r="J104" s="499"/>
    </row>
    <row r="105" spans="1:11" ht="15">
      <c r="A105" s="410"/>
      <c r="B105" s="160"/>
      <c r="C105" s="162"/>
      <c r="D105" s="163" t="s">
        <v>208</v>
      </c>
      <c r="E105" s="491" t="s">
        <v>222</v>
      </c>
      <c r="F105" s="491"/>
      <c r="G105" s="491"/>
      <c r="H105" s="491"/>
      <c r="I105" s="491"/>
      <c r="J105" s="491"/>
    </row>
    <row r="106" spans="1:11" ht="15">
      <c r="A106" s="410"/>
      <c r="B106" s="160"/>
      <c r="C106" s="162"/>
      <c r="D106" s="163" t="s">
        <v>210</v>
      </c>
      <c r="E106" s="491" t="s">
        <v>223</v>
      </c>
      <c r="F106" s="491"/>
      <c r="G106" s="491"/>
      <c r="H106" s="491"/>
      <c r="I106" s="491"/>
      <c r="J106" s="491"/>
    </row>
    <row r="107" spans="1:11" ht="15">
      <c r="A107" s="410"/>
      <c r="B107" s="160"/>
      <c r="C107" s="162"/>
      <c r="D107" s="163" t="s">
        <v>146</v>
      </c>
      <c r="E107" s="492" t="s">
        <v>224</v>
      </c>
      <c r="F107" s="493"/>
      <c r="G107" s="493"/>
      <c r="H107" s="493"/>
      <c r="I107" s="493"/>
      <c r="J107" s="493"/>
    </row>
    <row r="108" spans="1:11" ht="15">
      <c r="A108" s="410"/>
      <c r="B108" s="160"/>
      <c r="C108" s="162"/>
      <c r="D108" s="162"/>
      <c r="E108" s="168" t="s">
        <v>213</v>
      </c>
      <c r="F108" s="168"/>
      <c r="G108" s="168"/>
      <c r="H108" s="218">
        <v>200</v>
      </c>
      <c r="I108" s="225" t="str">
        <f>'PLEASE FILL IN HERE FIRST!!!'!B43</f>
        <v>US $</v>
      </c>
      <c r="J108" s="197"/>
    </row>
    <row r="109" spans="1:11" ht="15">
      <c r="A109" s="410"/>
      <c r="B109" s="160"/>
      <c r="C109" s="162"/>
      <c r="D109" s="162"/>
      <c r="E109" s="168" t="s">
        <v>214</v>
      </c>
      <c r="F109" s="168"/>
      <c r="G109" s="168"/>
      <c r="H109" s="218">
        <v>160</v>
      </c>
      <c r="I109" s="225" t="str">
        <f>'PLEASE FILL IN HERE FIRST!!!'!B43</f>
        <v>US $</v>
      </c>
      <c r="J109" s="197"/>
    </row>
    <row r="110" spans="1:11" ht="15">
      <c r="A110" s="410"/>
      <c r="B110" s="160"/>
      <c r="C110" s="162"/>
      <c r="D110" s="162"/>
      <c r="E110" s="168" t="s">
        <v>215</v>
      </c>
      <c r="F110" s="168"/>
      <c r="G110" s="168"/>
      <c r="H110" s="168"/>
      <c r="I110" s="168"/>
      <c r="J110" s="168"/>
      <c r="K110" s="227"/>
    </row>
    <row r="111" spans="1:11" ht="15">
      <c r="A111" s="410"/>
      <c r="B111" s="160"/>
      <c r="C111" s="162"/>
      <c r="D111" s="162"/>
      <c r="E111" s="487" t="s">
        <v>216</v>
      </c>
      <c r="F111" s="487"/>
      <c r="G111" s="487"/>
      <c r="H111" s="487"/>
      <c r="I111" s="487"/>
      <c r="J111" s="487"/>
    </row>
    <row r="112" spans="1:11" ht="15">
      <c r="A112" s="410"/>
      <c r="B112" s="160"/>
      <c r="C112" s="162"/>
      <c r="D112" s="162"/>
      <c r="E112" s="487" t="s">
        <v>217</v>
      </c>
      <c r="F112" s="487"/>
      <c r="G112" s="487"/>
      <c r="H112" s="487"/>
      <c r="I112" s="487"/>
      <c r="J112" s="487"/>
    </row>
    <row r="113" spans="1:11" ht="15">
      <c r="A113" s="410"/>
      <c r="B113" s="160"/>
      <c r="C113" s="162"/>
      <c r="D113" s="162"/>
      <c r="E113" s="487" t="s">
        <v>218</v>
      </c>
      <c r="F113" s="487"/>
      <c r="G113" s="487"/>
      <c r="H113" s="487"/>
      <c r="I113" s="487"/>
      <c r="J113" s="487"/>
      <c r="K113" s="227"/>
    </row>
    <row r="114" spans="1:11" ht="12.95" customHeight="1">
      <c r="A114" s="410"/>
      <c r="B114" s="217"/>
      <c r="C114" s="445" t="s">
        <v>204</v>
      </c>
      <c r="D114" s="445"/>
      <c r="E114" s="441" t="s">
        <v>659</v>
      </c>
      <c r="F114" s="442"/>
      <c r="G114" s="442"/>
      <c r="H114" s="442"/>
      <c r="I114" s="442"/>
      <c r="J114" s="442"/>
    </row>
    <row r="115" spans="1:11" ht="12.95" customHeight="1">
      <c r="A115" s="410"/>
      <c r="B115" s="222"/>
      <c r="C115" s="445"/>
      <c r="D115" s="445"/>
      <c r="E115" s="443"/>
      <c r="F115" s="443"/>
      <c r="G115" s="443"/>
      <c r="H115" s="443"/>
      <c r="I115" s="443"/>
      <c r="J115" s="443"/>
    </row>
    <row r="116" spans="1:11">
      <c r="A116" s="410"/>
      <c r="B116" s="222"/>
      <c r="C116" s="445"/>
      <c r="D116" s="445"/>
      <c r="E116" s="443"/>
      <c r="F116" s="443"/>
      <c r="G116" s="443"/>
      <c r="H116" s="443"/>
      <c r="I116" s="443"/>
      <c r="J116" s="443"/>
    </row>
    <row r="117" spans="1:11">
      <c r="A117" s="410"/>
      <c r="B117" s="222"/>
      <c r="C117" s="445"/>
      <c r="D117" s="445"/>
      <c r="E117" s="443"/>
      <c r="F117" s="443"/>
      <c r="G117" s="443"/>
      <c r="H117" s="443"/>
      <c r="I117" s="443"/>
      <c r="J117" s="443"/>
    </row>
    <row r="118" spans="1:11">
      <c r="A118" s="411"/>
      <c r="B118" s="165"/>
      <c r="C118" s="446"/>
      <c r="D118" s="446"/>
      <c r="E118" s="444"/>
      <c r="F118" s="444"/>
      <c r="G118" s="444"/>
      <c r="H118" s="444"/>
      <c r="I118" s="444"/>
      <c r="J118" s="444"/>
    </row>
    <row r="119" spans="1:11" ht="5.0999999999999996" customHeight="1"/>
    <row r="120" spans="1:11" ht="12.95" hidden="1" customHeight="1">
      <c r="A120" s="409">
        <v>11</v>
      </c>
      <c r="B120" s="157" t="s">
        <v>196</v>
      </c>
      <c r="C120" s="159"/>
      <c r="D120" s="214" t="s">
        <v>225</v>
      </c>
      <c r="E120" s="494"/>
      <c r="F120" s="494"/>
      <c r="G120" s="494"/>
      <c r="H120" s="494"/>
      <c r="I120" s="494"/>
      <c r="J120" s="494"/>
    </row>
    <row r="121" spans="1:11" ht="12.95" hidden="1" customHeight="1">
      <c r="A121" s="410"/>
      <c r="B121" s="160"/>
      <c r="C121" s="162"/>
      <c r="D121" s="163" t="s">
        <v>206</v>
      </c>
      <c r="E121" s="495"/>
      <c r="F121" s="495"/>
      <c r="G121" s="495"/>
      <c r="H121" s="495"/>
      <c r="I121" s="495"/>
      <c r="J121" s="495"/>
    </row>
    <row r="122" spans="1:11" ht="12.95" hidden="1" customHeight="1">
      <c r="A122" s="410"/>
      <c r="B122" s="160"/>
      <c r="C122" s="162"/>
      <c r="D122" s="163" t="s">
        <v>206</v>
      </c>
      <c r="E122" s="495"/>
      <c r="F122" s="495"/>
      <c r="G122" s="495"/>
      <c r="H122" s="495"/>
      <c r="I122" s="495"/>
      <c r="J122" s="495"/>
    </row>
    <row r="123" spans="1:11" ht="12.95" hidden="1" customHeight="1">
      <c r="A123" s="410"/>
      <c r="B123" s="160"/>
      <c r="C123" s="162"/>
      <c r="D123" s="163" t="s">
        <v>208</v>
      </c>
      <c r="E123" s="485"/>
      <c r="F123" s="485"/>
      <c r="G123" s="485"/>
      <c r="H123" s="485"/>
      <c r="I123" s="485"/>
      <c r="J123" s="485"/>
    </row>
    <row r="124" spans="1:11" ht="12.95" hidden="1" customHeight="1">
      <c r="A124" s="410"/>
      <c r="B124" s="160"/>
      <c r="C124" s="162"/>
      <c r="D124" s="163" t="s">
        <v>210</v>
      </c>
      <c r="E124" s="485"/>
      <c r="F124" s="485"/>
      <c r="G124" s="485"/>
      <c r="H124" s="485"/>
      <c r="I124" s="485"/>
      <c r="J124" s="485"/>
    </row>
    <row r="125" spans="1:11" ht="12.95" hidden="1" customHeight="1">
      <c r="A125" s="410"/>
      <c r="B125" s="160"/>
      <c r="C125" s="162"/>
      <c r="D125" s="163" t="s">
        <v>146</v>
      </c>
      <c r="E125" s="486"/>
      <c r="F125" s="486"/>
      <c r="G125" s="486"/>
      <c r="H125" s="486"/>
      <c r="I125" s="486"/>
      <c r="J125" s="486"/>
    </row>
    <row r="126" spans="1:11" ht="12.95" hidden="1" customHeight="1">
      <c r="A126" s="410"/>
      <c r="B126" s="160"/>
      <c r="C126" s="162"/>
      <c r="D126" s="162"/>
      <c r="E126" s="168" t="s">
        <v>213</v>
      </c>
      <c r="F126" s="168"/>
      <c r="G126" s="168"/>
      <c r="H126" s="218"/>
      <c r="I126" s="225" t="str">
        <f>'PLEASE FILL IN HERE FIRST!!!'!B43</f>
        <v>US $</v>
      </c>
      <c r="J126" s="197"/>
    </row>
    <row r="127" spans="1:11" ht="12.95" hidden="1" customHeight="1">
      <c r="A127" s="410"/>
      <c r="B127" s="160"/>
      <c r="C127" s="162"/>
      <c r="D127" s="162"/>
      <c r="E127" s="168" t="s">
        <v>214</v>
      </c>
      <c r="F127" s="168"/>
      <c r="G127" s="168"/>
      <c r="H127" s="218"/>
      <c r="I127" s="225" t="str">
        <f>'PLEASE FILL IN HERE FIRST!!!'!B43</f>
        <v>US $</v>
      </c>
      <c r="J127" s="197"/>
    </row>
    <row r="128" spans="1:11" ht="12.95" hidden="1" customHeight="1">
      <c r="A128" s="410"/>
      <c r="B128" s="160"/>
      <c r="C128" s="162"/>
      <c r="D128" s="162"/>
      <c r="E128" s="168" t="s">
        <v>215</v>
      </c>
      <c r="F128" s="168"/>
      <c r="G128" s="168"/>
      <c r="H128" s="168"/>
      <c r="I128" s="168"/>
      <c r="J128" s="168"/>
      <c r="K128" s="227"/>
    </row>
    <row r="129" spans="1:11" ht="12.95" hidden="1" customHeight="1">
      <c r="A129" s="410"/>
      <c r="B129" s="160"/>
      <c r="C129" s="162"/>
      <c r="D129" s="162"/>
      <c r="E129" s="487" t="s">
        <v>216</v>
      </c>
      <c r="F129" s="487"/>
      <c r="G129" s="487"/>
      <c r="H129" s="487"/>
      <c r="I129" s="487"/>
      <c r="J129" s="487"/>
    </row>
    <row r="130" spans="1:11" ht="12.95" hidden="1" customHeight="1">
      <c r="A130" s="410"/>
      <c r="B130" s="160"/>
      <c r="C130" s="162"/>
      <c r="D130" s="162"/>
      <c r="E130" s="487" t="s">
        <v>217</v>
      </c>
      <c r="F130" s="487"/>
      <c r="G130" s="487"/>
      <c r="H130" s="487"/>
      <c r="I130" s="487"/>
      <c r="J130" s="487"/>
    </row>
    <row r="131" spans="1:11" ht="12.95" hidden="1" customHeight="1">
      <c r="A131" s="410"/>
      <c r="B131" s="160"/>
      <c r="C131" s="162"/>
      <c r="D131" s="162"/>
      <c r="E131" s="487" t="s">
        <v>218</v>
      </c>
      <c r="F131" s="487"/>
      <c r="G131" s="487"/>
      <c r="H131" s="487"/>
      <c r="I131" s="487"/>
      <c r="J131" s="487"/>
      <c r="K131" s="227"/>
    </row>
    <row r="132" spans="1:11" ht="12.95" hidden="1" customHeight="1">
      <c r="A132" s="410"/>
      <c r="B132" s="217"/>
      <c r="C132" s="445" t="s">
        <v>204</v>
      </c>
      <c r="D132" s="445"/>
      <c r="E132" s="447"/>
      <c r="F132" s="447"/>
      <c r="G132" s="447"/>
      <c r="H132" s="447"/>
      <c r="I132" s="447"/>
      <c r="J132" s="447"/>
    </row>
    <row r="133" spans="1:11" ht="12.95" hidden="1" customHeight="1">
      <c r="A133" s="410"/>
      <c r="B133" s="222"/>
      <c r="C133" s="445"/>
      <c r="D133" s="445"/>
      <c r="E133" s="448"/>
      <c r="F133" s="448"/>
      <c r="G133" s="448"/>
      <c r="H133" s="448"/>
      <c r="I133" s="448"/>
      <c r="J133" s="448"/>
    </row>
    <row r="134" spans="1:11" ht="12.95" hidden="1" customHeight="1">
      <c r="A134" s="410"/>
      <c r="B134" s="222"/>
      <c r="C134" s="445"/>
      <c r="D134" s="445"/>
      <c r="E134" s="448"/>
      <c r="F134" s="448"/>
      <c r="G134" s="448"/>
      <c r="H134" s="448"/>
      <c r="I134" s="448"/>
      <c r="J134" s="448"/>
    </row>
    <row r="135" spans="1:11" ht="12.95" hidden="1" customHeight="1">
      <c r="A135" s="410"/>
      <c r="B135" s="222"/>
      <c r="C135" s="445"/>
      <c r="D135" s="445"/>
      <c r="E135" s="448"/>
      <c r="F135" s="448"/>
      <c r="G135" s="448"/>
      <c r="H135" s="448"/>
      <c r="I135" s="448"/>
      <c r="J135" s="448"/>
    </row>
    <row r="136" spans="1:11" ht="12.95" hidden="1" customHeight="1">
      <c r="A136" s="411"/>
      <c r="B136" s="165"/>
      <c r="C136" s="446"/>
      <c r="D136" s="446"/>
      <c r="E136" s="449"/>
      <c r="F136" s="449"/>
      <c r="G136" s="449"/>
      <c r="H136" s="449"/>
      <c r="I136" s="449"/>
      <c r="J136" s="449"/>
    </row>
    <row r="137" spans="1:11" ht="5.0999999999999996" hidden="1" customHeight="1">
      <c r="B137" s="228"/>
      <c r="C137" s="229"/>
      <c r="D137" s="229"/>
      <c r="E137" s="229"/>
      <c r="F137" s="229"/>
      <c r="G137" s="229"/>
      <c r="H137" s="230"/>
      <c r="I137" s="275"/>
      <c r="J137" s="276"/>
    </row>
    <row r="138" spans="1:11" ht="15">
      <c r="A138" s="409">
        <v>12</v>
      </c>
      <c r="B138" s="157" t="s">
        <v>226</v>
      </c>
      <c r="C138" s="158"/>
      <c r="D138" s="188"/>
      <c r="E138" s="405" t="s">
        <v>656</v>
      </c>
      <c r="F138" s="488" t="s">
        <v>654</v>
      </c>
      <c r="G138" s="488"/>
      <c r="H138" s="488"/>
      <c r="I138" s="488"/>
      <c r="J138" s="488"/>
    </row>
    <row r="139" spans="1:11" ht="12.95" customHeight="1">
      <c r="A139" s="410"/>
      <c r="B139" s="160"/>
      <c r="C139" s="161"/>
      <c r="D139" s="161"/>
      <c r="E139" s="451" t="s">
        <v>653</v>
      </c>
      <c r="F139" s="451"/>
      <c r="G139" s="451"/>
      <c r="H139" s="451"/>
      <c r="I139" s="451"/>
      <c r="J139" s="451"/>
    </row>
    <row r="140" spans="1:11" ht="12.95" customHeight="1">
      <c r="A140" s="410"/>
      <c r="B140" s="160"/>
      <c r="C140" s="161"/>
      <c r="D140" s="161"/>
      <c r="E140" s="404" t="s">
        <v>657</v>
      </c>
      <c r="F140" s="426" t="s">
        <v>655</v>
      </c>
      <c r="G140" s="426"/>
      <c r="H140" s="426"/>
      <c r="I140" s="426"/>
      <c r="J140" s="426"/>
    </row>
    <row r="141" spans="1:11" ht="3" customHeight="1">
      <c r="A141" s="410"/>
      <c r="B141" s="160"/>
      <c r="C141" s="161"/>
      <c r="D141" s="161"/>
      <c r="E141" s="404"/>
      <c r="F141" s="426"/>
      <c r="G141" s="426"/>
      <c r="H141" s="426"/>
      <c r="I141" s="426"/>
      <c r="J141" s="426"/>
    </row>
    <row r="142" spans="1:11" ht="12.95" customHeight="1">
      <c r="A142" s="410"/>
      <c r="B142" s="160"/>
      <c r="C142" s="161"/>
      <c r="D142" s="161"/>
      <c r="E142" s="452" t="s">
        <v>227</v>
      </c>
      <c r="F142" s="452"/>
      <c r="G142" s="452"/>
      <c r="H142" s="452"/>
      <c r="I142" s="452"/>
      <c r="J142" s="452"/>
    </row>
    <row r="143" spans="1:11" ht="12.95" customHeight="1">
      <c r="A143" s="410"/>
      <c r="B143" s="160"/>
      <c r="C143" s="161"/>
      <c r="D143" s="161"/>
      <c r="E143" s="168"/>
      <c r="F143" s="220" t="s">
        <v>228</v>
      </c>
      <c r="G143" s="231"/>
      <c r="H143" s="231"/>
      <c r="I143" s="231"/>
      <c r="J143" s="231"/>
    </row>
    <row r="144" spans="1:11" ht="12.95" customHeight="1">
      <c r="A144" s="411"/>
      <c r="B144" s="165"/>
      <c r="C144" s="166"/>
      <c r="D144" s="166"/>
      <c r="E144" s="232"/>
      <c r="F144" s="233" t="s">
        <v>229</v>
      </c>
      <c r="G144" s="234"/>
      <c r="H144" s="234"/>
      <c r="I144" s="234"/>
      <c r="J144" s="234"/>
    </row>
    <row r="145" spans="1:11" ht="5.0999999999999996" customHeight="1"/>
    <row r="146" spans="1:11" ht="15">
      <c r="A146" s="409">
        <v>13</v>
      </c>
      <c r="B146" s="157" t="s">
        <v>230</v>
      </c>
      <c r="C146" s="158"/>
      <c r="D146" s="188"/>
      <c r="E146" s="208" t="s">
        <v>231</v>
      </c>
      <c r="F146" s="208"/>
      <c r="G146" s="235">
        <f>'PLEASE FILL IN HERE FIRST!!!'!B9-7</f>
        <v>43606</v>
      </c>
      <c r="H146" s="208"/>
      <c r="I146" s="208"/>
      <c r="J146" s="208"/>
    </row>
    <row r="147" spans="1:11" ht="5.0999999999999996" customHeight="1">
      <c r="A147" s="410"/>
      <c r="B147" s="160"/>
      <c r="C147" s="162"/>
      <c r="D147" s="162"/>
      <c r="E147" s="168"/>
      <c r="F147" s="168"/>
      <c r="G147" s="236"/>
      <c r="H147" s="237"/>
      <c r="I147" s="168"/>
      <c r="J147" s="168"/>
    </row>
    <row r="148" spans="1:11" ht="9.9499999999999993" customHeight="1">
      <c r="A148" s="410"/>
      <c r="B148" s="217"/>
      <c r="C148" s="458" t="s">
        <v>204</v>
      </c>
      <c r="D148" s="458"/>
      <c r="E148" s="457" t="s">
        <v>232</v>
      </c>
      <c r="F148" s="457"/>
      <c r="G148" s="457"/>
      <c r="H148" s="457"/>
      <c r="I148" s="457"/>
      <c r="J148" s="457"/>
      <c r="K148" s="277"/>
    </row>
    <row r="149" spans="1:11" ht="9.9499999999999993" customHeight="1">
      <c r="A149" s="410"/>
      <c r="B149" s="238"/>
      <c r="C149" s="458"/>
      <c r="D149" s="458"/>
      <c r="E149" s="457"/>
      <c r="F149" s="457"/>
      <c r="G149" s="457"/>
      <c r="H149" s="457"/>
      <c r="I149" s="457"/>
      <c r="J149" s="457"/>
      <c r="K149" s="278"/>
    </row>
    <row r="150" spans="1:11" ht="9.9499999999999993" customHeight="1">
      <c r="A150" s="410"/>
      <c r="B150" s="238"/>
      <c r="C150" s="458"/>
      <c r="D150" s="458"/>
      <c r="E150" s="457"/>
      <c r="F150" s="457"/>
      <c r="G150" s="457"/>
      <c r="H150" s="457"/>
      <c r="I150" s="457"/>
      <c r="J150" s="457"/>
      <c r="K150" s="278"/>
    </row>
    <row r="151" spans="1:11" ht="9.9499999999999993" customHeight="1">
      <c r="A151" s="410"/>
      <c r="B151" s="238"/>
      <c r="C151" s="458"/>
      <c r="D151" s="458"/>
      <c r="E151" s="457"/>
      <c r="F151" s="457"/>
      <c r="G151" s="457"/>
      <c r="H151" s="457"/>
      <c r="I151" s="457"/>
      <c r="J151" s="457"/>
      <c r="K151" s="278"/>
    </row>
    <row r="152" spans="1:11" ht="18" customHeight="1">
      <c r="A152" s="410"/>
      <c r="B152" s="238"/>
      <c r="C152" s="458"/>
      <c r="D152" s="458"/>
      <c r="E152" s="457"/>
      <c r="F152" s="457"/>
      <c r="G152" s="457"/>
      <c r="H152" s="457"/>
      <c r="I152" s="457"/>
      <c r="J152" s="457"/>
      <c r="K152" s="278"/>
    </row>
    <row r="153" spans="1:11" ht="5.0999999999999996" customHeight="1">
      <c r="A153" s="411"/>
      <c r="B153" s="165"/>
      <c r="C153" s="166"/>
      <c r="D153" s="166"/>
      <c r="E153" s="239"/>
      <c r="F153" s="239"/>
      <c r="G153" s="240"/>
      <c r="H153" s="241"/>
      <c r="I153" s="239"/>
      <c r="J153" s="239"/>
    </row>
    <row r="154" spans="1:11" ht="6" customHeight="1">
      <c r="G154" s="242"/>
      <c r="H154" s="243"/>
    </row>
    <row r="155" spans="1:11" ht="15">
      <c r="A155" s="409">
        <v>14</v>
      </c>
      <c r="B155" s="157" t="s">
        <v>233</v>
      </c>
      <c r="C155" s="158"/>
      <c r="D155" s="169" t="s">
        <v>234</v>
      </c>
      <c r="E155" s="489">
        <v>43611</v>
      </c>
      <c r="F155" s="489"/>
      <c r="G155" s="244" t="s">
        <v>235</v>
      </c>
      <c r="H155" s="245">
        <v>0.375</v>
      </c>
      <c r="I155" s="279" t="s">
        <v>68</v>
      </c>
      <c r="J155" s="245">
        <v>0.91666666666666796</v>
      </c>
    </row>
    <row r="156" spans="1:11" ht="15">
      <c r="A156" s="414"/>
      <c r="B156" s="160"/>
      <c r="C156" s="215"/>
      <c r="D156" s="163" t="s">
        <v>236</v>
      </c>
      <c r="E156" s="490">
        <v>43612</v>
      </c>
      <c r="F156" s="490"/>
      <c r="G156" s="112" t="s">
        <v>235</v>
      </c>
      <c r="H156" s="246">
        <v>0.375</v>
      </c>
      <c r="I156" s="280" t="s">
        <v>68</v>
      </c>
      <c r="J156" s="246">
        <v>0.91666666666666796</v>
      </c>
    </row>
    <row r="157" spans="1:11" ht="15">
      <c r="A157" s="411"/>
      <c r="B157" s="165"/>
      <c r="C157" s="166"/>
      <c r="D157" s="166"/>
      <c r="E157" s="247" t="s">
        <v>237</v>
      </c>
      <c r="F157" s="476" t="s">
        <v>238</v>
      </c>
      <c r="G157" s="476"/>
      <c r="H157" s="476"/>
      <c r="I157" s="476"/>
      <c r="J157" s="476"/>
    </row>
    <row r="158" spans="1:11" ht="5.0999999999999996" customHeight="1">
      <c r="G158" s="242"/>
      <c r="H158" s="243"/>
    </row>
    <row r="159" spans="1:11" ht="12.95" customHeight="1">
      <c r="A159" s="409">
        <v>15</v>
      </c>
      <c r="B159" s="157" t="s">
        <v>239</v>
      </c>
      <c r="C159" s="158"/>
      <c r="D159" s="188"/>
      <c r="E159" s="248" t="s">
        <v>240</v>
      </c>
      <c r="F159" s="208"/>
      <c r="G159" s="249">
        <f>'PLEASE FILL IN HERE FIRST!!!'!B11</f>
        <v>43583</v>
      </c>
      <c r="H159" s="208"/>
      <c r="I159" s="208"/>
      <c r="J159" s="208"/>
    </row>
    <row r="160" spans="1:11" ht="12.95" customHeight="1">
      <c r="A160" s="410"/>
      <c r="B160" s="160"/>
      <c r="C160" s="161"/>
      <c r="D160" s="161"/>
      <c r="E160" s="177" t="s">
        <v>241</v>
      </c>
      <c r="F160" s="168"/>
      <c r="G160" s="250">
        <f>'PLEASE FILL IN HERE FIRST!!!'!B13</f>
        <v>43593</v>
      </c>
      <c r="H160" s="168"/>
      <c r="I160" s="168"/>
      <c r="J160" s="168"/>
    </row>
    <row r="161" spans="1:20" ht="6.95" customHeight="1">
      <c r="A161" s="410"/>
      <c r="B161" s="160"/>
      <c r="C161" s="161"/>
      <c r="D161" s="161"/>
      <c r="E161" s="251"/>
      <c r="F161" s="168"/>
      <c r="G161" s="252"/>
      <c r="H161" s="168"/>
      <c r="I161" s="168"/>
      <c r="J161" s="168"/>
    </row>
    <row r="162" spans="1:20" ht="12.95" customHeight="1">
      <c r="A162" s="477"/>
      <c r="B162" s="477"/>
      <c r="C162" s="477"/>
      <c r="D162" s="477"/>
      <c r="E162" s="251" t="s">
        <v>242</v>
      </c>
      <c r="F162" s="168"/>
      <c r="G162" s="250">
        <f>'PLEASE FILL IN HERE FIRST!!!'!B39+1</f>
        <v>43611</v>
      </c>
      <c r="H162" s="478" t="s">
        <v>243</v>
      </c>
      <c r="I162" s="479"/>
      <c r="J162" s="479"/>
    </row>
    <row r="163" spans="1:20" ht="12.95" customHeight="1">
      <c r="A163" s="410"/>
      <c r="B163" s="160"/>
      <c r="C163" s="161"/>
      <c r="D163" s="161"/>
      <c r="E163" s="177" t="s">
        <v>244</v>
      </c>
      <c r="F163" s="168"/>
      <c r="G163" s="253">
        <v>43225</v>
      </c>
      <c r="H163" s="168"/>
      <c r="I163" s="168"/>
      <c r="J163" s="168"/>
    </row>
    <row r="164" spans="1:20" ht="12.95" customHeight="1">
      <c r="A164" s="411"/>
      <c r="B164" s="165"/>
      <c r="C164" s="166"/>
      <c r="D164" s="166"/>
      <c r="E164" s="254" t="s">
        <v>245</v>
      </c>
      <c r="F164" s="211"/>
      <c r="G164" s="255">
        <v>43229</v>
      </c>
      <c r="H164" s="211"/>
      <c r="I164" s="211"/>
      <c r="J164" s="211"/>
    </row>
    <row r="165" spans="1:20" ht="5.0999999999999996" customHeight="1"/>
    <row r="166" spans="1:20" ht="15">
      <c r="A166" s="409">
        <v>16</v>
      </c>
      <c r="B166" s="157" t="s">
        <v>246</v>
      </c>
      <c r="C166" s="158"/>
      <c r="D166" s="188"/>
      <c r="E166" s="208" t="s">
        <v>247</v>
      </c>
      <c r="F166" s="208"/>
      <c r="G166" s="480">
        <f>'PLEASE FILL IN HERE FIRST!!!'!B39</f>
        <v>43610</v>
      </c>
      <c r="H166" s="480"/>
      <c r="I166" s="208" t="s">
        <v>248</v>
      </c>
      <c r="J166" s="208"/>
    </row>
    <row r="167" spans="1:20" ht="15">
      <c r="A167" s="416"/>
      <c r="B167" s="256"/>
      <c r="C167" s="257"/>
      <c r="D167" s="258"/>
      <c r="E167" s="168" t="s">
        <v>249</v>
      </c>
      <c r="F167" s="197"/>
      <c r="G167" s="168"/>
      <c r="H167" s="168"/>
      <c r="I167" s="168"/>
      <c r="J167" s="168"/>
    </row>
    <row r="168" spans="1:20" ht="15">
      <c r="A168" s="416"/>
      <c r="B168" s="256"/>
      <c r="C168" s="257"/>
      <c r="D168" s="258"/>
      <c r="E168" s="168"/>
      <c r="F168" s="197"/>
      <c r="G168" s="168"/>
      <c r="H168" s="168"/>
      <c r="I168" s="168"/>
      <c r="J168" s="168"/>
    </row>
    <row r="169" spans="1:20" ht="17.100000000000001" customHeight="1">
      <c r="A169" s="416"/>
      <c r="B169" s="481" t="s">
        <v>250</v>
      </c>
      <c r="C169" s="481"/>
      <c r="D169" s="481"/>
      <c r="E169" s="197" t="s">
        <v>251</v>
      </c>
      <c r="F169" s="197"/>
      <c r="G169" s="259"/>
      <c r="H169" s="260"/>
      <c r="I169" s="224" t="str">
        <f>'PLEASE FILL IN HERE FIRST!!!'!B47&amp;"  "&amp;'PLEASE FILL IN HERE FIRST!!!'!B43</f>
        <v>190  US $</v>
      </c>
      <c r="J169" s="197" t="s">
        <v>252</v>
      </c>
    </row>
    <row r="170" spans="1:20" ht="15" customHeight="1">
      <c r="A170" s="416"/>
      <c r="B170" s="482" t="s">
        <v>253</v>
      </c>
      <c r="C170" s="482"/>
      <c r="D170" s="482"/>
      <c r="E170" s="483" t="s">
        <v>254</v>
      </c>
      <c r="F170" s="483"/>
      <c r="G170" s="483"/>
      <c r="H170" s="483"/>
      <c r="I170" s="483"/>
      <c r="J170" s="483"/>
    </row>
    <row r="171" spans="1:20" ht="30.95" customHeight="1">
      <c r="A171" s="416"/>
      <c r="B171" s="261"/>
      <c r="C171" s="262"/>
      <c r="D171" s="262"/>
      <c r="E171" s="484" t="s">
        <v>661</v>
      </c>
      <c r="F171" s="483"/>
      <c r="G171" s="483"/>
      <c r="H171" s="483"/>
      <c r="I171" s="483"/>
      <c r="J171" s="483"/>
      <c r="O171" s="470"/>
      <c r="P171" s="470"/>
      <c r="Q171" s="470"/>
      <c r="R171" s="470"/>
      <c r="S171" s="470"/>
      <c r="T171" s="470"/>
    </row>
    <row r="172" spans="1:20" ht="56.25" customHeight="1">
      <c r="A172" s="416"/>
      <c r="B172" s="261"/>
      <c r="C172" s="262"/>
      <c r="D172" s="262"/>
      <c r="E172" s="469" t="s">
        <v>255</v>
      </c>
      <c r="F172" s="469"/>
      <c r="G172" s="469"/>
      <c r="H172" s="469"/>
      <c r="I172" s="469"/>
      <c r="J172" s="469"/>
      <c r="O172" s="470"/>
      <c r="P172" s="470"/>
      <c r="Q172" s="470"/>
      <c r="R172" s="470"/>
      <c r="S172" s="470"/>
      <c r="T172" s="470"/>
    </row>
    <row r="173" spans="1:20" ht="15">
      <c r="A173" s="416"/>
      <c r="B173" s="261"/>
      <c r="C173" s="262"/>
      <c r="D173" s="262"/>
      <c r="E173" s="471" t="s">
        <v>256</v>
      </c>
      <c r="F173" s="471"/>
      <c r="G173" s="471"/>
      <c r="H173" s="471"/>
      <c r="I173" s="471"/>
      <c r="J173" s="471"/>
    </row>
    <row r="174" spans="1:20" ht="8.1" customHeight="1">
      <c r="A174" s="411"/>
      <c r="B174" s="263"/>
      <c r="C174" s="264"/>
      <c r="D174" s="264"/>
      <c r="E174" s="265"/>
      <c r="F174" s="266"/>
      <c r="G174" s="267"/>
      <c r="H174" s="267"/>
      <c r="I174" s="267"/>
      <c r="J174" s="267"/>
    </row>
    <row r="175" spans="1:20" ht="5.0999999999999996" customHeight="1"/>
    <row r="176" spans="1:20" ht="15.75">
      <c r="A176" s="409">
        <v>17</v>
      </c>
      <c r="B176" s="157" t="s">
        <v>257</v>
      </c>
      <c r="C176" s="158"/>
      <c r="D176" s="188"/>
      <c r="E176" s="472" t="s">
        <v>258</v>
      </c>
      <c r="F176" s="472"/>
      <c r="G176" s="268"/>
      <c r="H176" s="268"/>
      <c r="I176" s="208"/>
      <c r="J176" s="208"/>
    </row>
    <row r="177" spans="1:10" ht="6" customHeight="1">
      <c r="A177" s="417"/>
      <c r="B177" s="160"/>
      <c r="C177" s="215"/>
      <c r="D177" s="161"/>
      <c r="E177" s="269"/>
      <c r="F177" s="269"/>
      <c r="G177" s="177"/>
      <c r="H177" s="177"/>
      <c r="I177" s="168"/>
      <c r="J177" s="168"/>
    </row>
    <row r="178" spans="1:10" ht="15">
      <c r="A178" s="410"/>
      <c r="B178" s="217"/>
      <c r="C178" s="270"/>
      <c r="D178" s="270"/>
      <c r="E178" s="473" t="s">
        <v>259</v>
      </c>
      <c r="F178" s="473"/>
      <c r="G178" s="473"/>
      <c r="H178" s="473"/>
      <c r="I178" s="281">
        <f>'PLEASE FILL IN HERE FIRST!!!'!B45</f>
        <v>17</v>
      </c>
      <c r="J178" s="231" t="str">
        <f>'PLEASE FILL IN HERE FIRST!!!'!B43</f>
        <v>US $</v>
      </c>
    </row>
    <row r="179" spans="1:10" ht="6" customHeight="1">
      <c r="A179" s="418"/>
      <c r="B179" s="165"/>
      <c r="C179" s="166"/>
      <c r="D179" s="271"/>
      <c r="E179" s="474"/>
      <c r="F179" s="474"/>
      <c r="G179" s="254"/>
      <c r="H179" s="254"/>
      <c r="I179" s="254"/>
      <c r="J179" s="254"/>
    </row>
    <row r="180" spans="1:10" ht="5.0999999999999996" customHeight="1"/>
    <row r="181" spans="1:10" ht="15" customHeight="1">
      <c r="A181" s="409">
        <v>18</v>
      </c>
      <c r="B181" s="157" t="s">
        <v>260</v>
      </c>
      <c r="C181" s="158"/>
      <c r="D181" s="188"/>
      <c r="E181" s="475" t="s">
        <v>261</v>
      </c>
      <c r="F181" s="475"/>
      <c r="G181" s="475"/>
      <c r="H181" s="475"/>
      <c r="I181" s="475"/>
      <c r="J181" s="475"/>
    </row>
    <row r="182" spans="1:10" ht="15" customHeight="1">
      <c r="A182" s="410"/>
      <c r="B182" s="454" t="s">
        <v>262</v>
      </c>
      <c r="C182" s="454"/>
      <c r="D182" s="162">
        <v>1</v>
      </c>
      <c r="E182" s="455" t="s">
        <v>263</v>
      </c>
      <c r="F182" s="455"/>
      <c r="G182" s="455"/>
      <c r="H182" s="455"/>
      <c r="I182" s="455"/>
      <c r="J182" s="455"/>
    </row>
    <row r="183" spans="1:10" ht="15" customHeight="1">
      <c r="A183" s="410"/>
      <c r="B183" s="454" t="s">
        <v>264</v>
      </c>
      <c r="C183" s="454"/>
      <c r="D183" s="162">
        <v>2</v>
      </c>
      <c r="E183" s="455" t="s">
        <v>265</v>
      </c>
      <c r="F183" s="455"/>
      <c r="G183" s="455"/>
      <c r="H183" s="455"/>
      <c r="I183" s="455"/>
      <c r="J183" s="455"/>
    </row>
    <row r="184" spans="1:10" ht="15" customHeight="1">
      <c r="A184" s="410"/>
      <c r="B184" s="454" t="s">
        <v>266</v>
      </c>
      <c r="C184" s="454"/>
      <c r="D184" s="162">
        <v>3</v>
      </c>
      <c r="E184" s="455" t="s">
        <v>267</v>
      </c>
      <c r="F184" s="455"/>
      <c r="G184" s="455"/>
      <c r="H184" s="455"/>
      <c r="I184" s="455"/>
      <c r="J184" s="455"/>
    </row>
    <row r="185" spans="1:10" ht="15" customHeight="1">
      <c r="A185" s="410"/>
      <c r="B185" s="454" t="s">
        <v>266</v>
      </c>
      <c r="C185" s="454"/>
      <c r="D185" s="162">
        <v>4</v>
      </c>
      <c r="E185" s="468" t="s">
        <v>413</v>
      </c>
      <c r="F185" s="455"/>
      <c r="G185" s="455"/>
      <c r="H185" s="455"/>
      <c r="I185" s="455"/>
      <c r="J185" s="455"/>
    </row>
    <row r="186" spans="1:10" ht="15" customHeight="1">
      <c r="A186" s="410"/>
      <c r="B186" s="454" t="s">
        <v>268</v>
      </c>
      <c r="C186" s="454"/>
      <c r="D186" s="162">
        <v>5</v>
      </c>
      <c r="E186" s="468" t="s">
        <v>413</v>
      </c>
      <c r="F186" s="455"/>
      <c r="G186" s="455"/>
      <c r="H186" s="455"/>
      <c r="I186" s="455"/>
      <c r="J186" s="455"/>
    </row>
    <row r="187" spans="1:10" ht="15" customHeight="1">
      <c r="A187" s="410"/>
      <c r="B187" s="454" t="s">
        <v>269</v>
      </c>
      <c r="C187" s="454"/>
      <c r="D187" s="162">
        <v>6</v>
      </c>
      <c r="E187" s="455" t="s">
        <v>270</v>
      </c>
      <c r="F187" s="455"/>
      <c r="G187" s="455"/>
      <c r="H187" s="455"/>
      <c r="I187" s="455"/>
      <c r="J187" s="455"/>
    </row>
    <row r="188" spans="1:10" ht="15" customHeight="1">
      <c r="A188" s="410"/>
      <c r="B188" s="454" t="s">
        <v>271</v>
      </c>
      <c r="C188" s="454"/>
      <c r="D188" s="162">
        <v>7</v>
      </c>
      <c r="E188" s="455" t="s">
        <v>272</v>
      </c>
      <c r="F188" s="455"/>
      <c r="G188" s="455"/>
      <c r="H188" s="455"/>
      <c r="I188" s="455"/>
      <c r="J188" s="455"/>
    </row>
    <row r="189" spans="1:10" ht="15" customHeight="1">
      <c r="A189" s="410"/>
      <c r="B189" s="463" t="s">
        <v>273</v>
      </c>
      <c r="C189" s="272"/>
      <c r="D189" s="273"/>
      <c r="E189" s="465" t="s">
        <v>274</v>
      </c>
      <c r="F189" s="452"/>
      <c r="G189" s="452"/>
      <c r="H189" s="452"/>
      <c r="I189" s="452"/>
      <c r="J189" s="452"/>
    </row>
    <row r="190" spans="1:10" ht="15" customHeight="1">
      <c r="A190" s="410"/>
      <c r="B190" s="463"/>
      <c r="C190" s="458" t="s">
        <v>204</v>
      </c>
      <c r="D190" s="458"/>
      <c r="E190" s="460" t="s">
        <v>275</v>
      </c>
      <c r="F190" s="455"/>
      <c r="G190" s="455"/>
      <c r="H190" s="455"/>
      <c r="I190" s="455"/>
      <c r="J190" s="455"/>
    </row>
    <row r="191" spans="1:10" ht="15" customHeight="1">
      <c r="A191" s="410"/>
      <c r="B191" s="274"/>
      <c r="C191" s="458"/>
      <c r="D191" s="458"/>
      <c r="E191" s="461"/>
      <c r="F191" s="461"/>
      <c r="G191" s="461"/>
      <c r="H191" s="461"/>
      <c r="I191" s="461"/>
      <c r="J191" s="461"/>
    </row>
    <row r="192" spans="1:10" ht="15" customHeight="1">
      <c r="A192" s="410"/>
      <c r="B192" s="432"/>
      <c r="C192" s="432"/>
      <c r="D192" s="432"/>
      <c r="E192" s="430" t="s">
        <v>276</v>
      </c>
      <c r="F192" s="430"/>
      <c r="G192" s="430"/>
      <c r="H192" s="430"/>
      <c r="I192" s="430"/>
      <c r="J192" s="430"/>
    </row>
    <row r="193" spans="1:10" ht="15" customHeight="1">
      <c r="A193" s="411"/>
      <c r="B193" s="433"/>
      <c r="C193" s="433"/>
      <c r="D193" s="433"/>
      <c r="E193" s="431"/>
      <c r="F193" s="431"/>
      <c r="G193" s="431"/>
      <c r="H193" s="431"/>
      <c r="I193" s="431"/>
      <c r="J193" s="431"/>
    </row>
    <row r="194" spans="1:10" ht="5.0999999999999996" customHeight="1"/>
    <row r="195" spans="1:10" ht="12.95" customHeight="1">
      <c r="A195" s="409">
        <v>19</v>
      </c>
      <c r="B195" s="157" t="s">
        <v>277</v>
      </c>
      <c r="C195" s="158"/>
      <c r="D195" s="188"/>
      <c r="E195" s="427" t="s">
        <v>278</v>
      </c>
      <c r="F195" s="427"/>
      <c r="G195" s="427"/>
      <c r="H195" s="427"/>
      <c r="I195" s="427"/>
      <c r="J195" s="427"/>
    </row>
    <row r="196" spans="1:10" ht="12.95" customHeight="1">
      <c r="A196" s="410"/>
      <c r="B196" s="160"/>
      <c r="C196" s="161"/>
      <c r="D196" s="161"/>
      <c r="E196" s="428"/>
      <c r="F196" s="428"/>
      <c r="G196" s="428"/>
      <c r="H196" s="428"/>
      <c r="I196" s="428"/>
      <c r="J196" s="428"/>
    </row>
    <row r="197" spans="1:10" ht="16.5" customHeight="1">
      <c r="A197" s="411"/>
      <c r="B197" s="165"/>
      <c r="C197" s="166"/>
      <c r="D197" s="166"/>
      <c r="E197" s="429"/>
      <c r="F197" s="429"/>
      <c r="G197" s="429"/>
      <c r="H197" s="429"/>
      <c r="I197" s="429"/>
      <c r="J197" s="429"/>
    </row>
    <row r="198" spans="1:10" ht="5.0999999999999996" customHeight="1"/>
    <row r="199" spans="1:10" ht="15" customHeight="1">
      <c r="A199" s="409">
        <v>20</v>
      </c>
      <c r="B199" s="157" t="s">
        <v>279</v>
      </c>
      <c r="C199" s="158"/>
      <c r="D199" s="188"/>
      <c r="E199" s="427" t="s">
        <v>280</v>
      </c>
      <c r="F199" s="427"/>
      <c r="G199" s="427"/>
      <c r="H199" s="427"/>
      <c r="I199" s="427"/>
      <c r="J199" s="427"/>
    </row>
    <row r="200" spans="1:10" ht="15" customHeight="1">
      <c r="A200" s="410"/>
      <c r="B200" s="160"/>
      <c r="C200" s="161"/>
      <c r="D200" s="161"/>
      <c r="E200" s="428"/>
      <c r="F200" s="428"/>
      <c r="G200" s="428"/>
      <c r="H200" s="428"/>
      <c r="I200" s="428"/>
      <c r="J200" s="428"/>
    </row>
    <row r="201" spans="1:10" ht="15" customHeight="1">
      <c r="A201" s="410"/>
      <c r="B201" s="160"/>
      <c r="C201" s="161"/>
      <c r="D201" s="161"/>
      <c r="E201" s="428"/>
      <c r="F201" s="428"/>
      <c r="G201" s="428"/>
      <c r="H201" s="428"/>
      <c r="I201" s="428"/>
      <c r="J201" s="428"/>
    </row>
    <row r="202" spans="1:10" ht="15" customHeight="1">
      <c r="A202" s="410"/>
      <c r="B202" s="160"/>
      <c r="C202" s="161"/>
      <c r="D202" s="161"/>
      <c r="E202" s="428"/>
      <c r="F202" s="428"/>
      <c r="G202" s="428"/>
      <c r="H202" s="428"/>
      <c r="I202" s="428"/>
      <c r="J202" s="428"/>
    </row>
    <row r="203" spans="1:10" ht="15" customHeight="1">
      <c r="A203" s="410"/>
      <c r="B203" s="160"/>
      <c r="C203" s="161"/>
      <c r="D203" s="161"/>
      <c r="E203" s="428"/>
      <c r="F203" s="428"/>
      <c r="G203" s="428"/>
      <c r="H203" s="428"/>
      <c r="I203" s="428"/>
      <c r="J203" s="428"/>
    </row>
    <row r="204" spans="1:10" ht="15" customHeight="1">
      <c r="A204" s="410"/>
      <c r="B204" s="160"/>
      <c r="C204" s="161"/>
      <c r="D204" s="161"/>
      <c r="E204" s="428"/>
      <c r="F204" s="428"/>
      <c r="G204" s="428"/>
      <c r="H204" s="428"/>
      <c r="I204" s="428"/>
      <c r="J204" s="428"/>
    </row>
    <row r="205" spans="1:10" ht="9.75" customHeight="1">
      <c r="A205" s="410"/>
      <c r="B205" s="160"/>
      <c r="C205" s="161"/>
      <c r="D205" s="161"/>
      <c r="E205" s="428"/>
      <c r="F205" s="428"/>
      <c r="G205" s="428"/>
      <c r="H205" s="428"/>
      <c r="I205" s="428"/>
      <c r="J205" s="428"/>
    </row>
    <row r="206" spans="1:10" ht="15" customHeight="1">
      <c r="A206" s="410"/>
      <c r="B206" s="160"/>
      <c r="C206" s="161"/>
      <c r="D206" s="161"/>
      <c r="E206" s="428" t="s">
        <v>281</v>
      </c>
      <c r="F206" s="428"/>
      <c r="G206" s="428"/>
      <c r="H206" s="428"/>
      <c r="I206" s="428"/>
      <c r="J206" s="428"/>
    </row>
    <row r="207" spans="1:10" ht="15" customHeight="1">
      <c r="A207" s="410"/>
      <c r="B207" s="160"/>
      <c r="C207" s="161"/>
      <c r="D207" s="161"/>
      <c r="E207" s="428"/>
      <c r="F207" s="428"/>
      <c r="G207" s="428"/>
      <c r="H207" s="428"/>
      <c r="I207" s="428"/>
      <c r="J207" s="428"/>
    </row>
    <row r="208" spans="1:10" ht="15" customHeight="1">
      <c r="A208" s="410"/>
      <c r="B208" s="160"/>
      <c r="C208" s="161"/>
      <c r="D208" s="161"/>
      <c r="E208" s="428" t="s">
        <v>282</v>
      </c>
      <c r="F208" s="428"/>
      <c r="G208" s="466" t="s">
        <v>283</v>
      </c>
      <c r="H208" s="428"/>
      <c r="I208" s="428" t="s">
        <v>284</v>
      </c>
      <c r="J208" s="428"/>
    </row>
    <row r="209" spans="1:10" ht="15" customHeight="1">
      <c r="A209" s="419"/>
      <c r="B209" s="282"/>
      <c r="C209" s="283"/>
      <c r="D209" s="283"/>
      <c r="E209" s="467" t="s">
        <v>285</v>
      </c>
      <c r="F209" s="467"/>
      <c r="G209" s="467"/>
      <c r="H209" s="467"/>
      <c r="I209" s="467"/>
      <c r="J209" s="467"/>
    </row>
    <row r="210" spans="1:10" ht="5.0999999999999996" customHeight="1">
      <c r="E210" s="284"/>
      <c r="F210" s="284"/>
      <c r="G210" s="284"/>
      <c r="H210" s="284"/>
      <c r="I210" s="284"/>
      <c r="J210" s="284"/>
    </row>
    <row r="211" spans="1:10" ht="12.95" customHeight="1">
      <c r="A211" s="409">
        <v>21</v>
      </c>
      <c r="B211" s="157" t="s">
        <v>286</v>
      </c>
      <c r="C211" s="188"/>
      <c r="D211" s="188"/>
      <c r="E211" s="427" t="s">
        <v>287</v>
      </c>
      <c r="F211" s="427"/>
      <c r="G211" s="427"/>
      <c r="H211" s="427"/>
      <c r="I211" s="427"/>
      <c r="J211" s="427"/>
    </row>
    <row r="212" spans="1:10" ht="12.95" customHeight="1">
      <c r="A212" s="410"/>
      <c r="B212" s="160"/>
      <c r="C212" s="161"/>
      <c r="D212" s="161"/>
      <c r="E212" s="428"/>
      <c r="F212" s="428"/>
      <c r="G212" s="428"/>
      <c r="H212" s="428"/>
      <c r="I212" s="428"/>
      <c r="J212" s="428"/>
    </row>
    <row r="213" spans="1:10" ht="12.95" customHeight="1">
      <c r="A213" s="410"/>
      <c r="B213" s="160"/>
      <c r="C213" s="161"/>
      <c r="D213" s="161"/>
      <c r="E213" s="428"/>
      <c r="F213" s="428"/>
      <c r="G213" s="428"/>
      <c r="H213" s="428"/>
      <c r="I213" s="428"/>
      <c r="J213" s="428"/>
    </row>
    <row r="214" spans="1:10" ht="19.5" customHeight="1">
      <c r="A214" s="411"/>
      <c r="B214" s="165"/>
      <c r="C214" s="166"/>
      <c r="D214" s="166"/>
      <c r="E214" s="429"/>
      <c r="F214" s="429"/>
      <c r="G214" s="429"/>
      <c r="H214" s="429"/>
      <c r="I214" s="429"/>
      <c r="J214" s="429"/>
    </row>
    <row r="215" spans="1:10" ht="5.0999999999999996" customHeight="1">
      <c r="E215" s="284"/>
      <c r="F215" s="284"/>
      <c r="G215" s="284"/>
      <c r="H215" s="284"/>
      <c r="I215" s="284"/>
      <c r="J215" s="284"/>
    </row>
    <row r="216" spans="1:10" ht="12.95" customHeight="1">
      <c r="A216" s="409">
        <v>22</v>
      </c>
      <c r="B216" s="157" t="s">
        <v>288</v>
      </c>
      <c r="C216" s="188"/>
      <c r="D216" s="188"/>
      <c r="E216" s="427" t="s">
        <v>289</v>
      </c>
      <c r="F216" s="427"/>
      <c r="G216" s="427"/>
      <c r="H216" s="427"/>
      <c r="I216" s="427"/>
      <c r="J216" s="427"/>
    </row>
    <row r="217" spans="1:10" ht="17.100000000000001" customHeight="1">
      <c r="A217" s="411"/>
      <c r="B217" s="165"/>
      <c r="C217" s="166"/>
      <c r="D217" s="166"/>
      <c r="E217" s="429"/>
      <c r="F217" s="429"/>
      <c r="G217" s="429"/>
      <c r="H217" s="429"/>
      <c r="I217" s="429"/>
      <c r="J217" s="429"/>
    </row>
    <row r="218" spans="1:10" ht="5.0999999999999996" customHeight="1"/>
    <row r="219" spans="1:10" ht="15" customHeight="1">
      <c r="A219" s="409">
        <v>23</v>
      </c>
      <c r="B219" s="157" t="s">
        <v>290</v>
      </c>
      <c r="C219" s="285"/>
      <c r="D219" s="286"/>
      <c r="E219" s="427" t="s">
        <v>291</v>
      </c>
      <c r="F219" s="427"/>
      <c r="G219" s="427"/>
      <c r="H219" s="427"/>
      <c r="I219" s="427"/>
      <c r="J219" s="290">
        <f>INDEX(Events!J2:J104,MATCH('PLEASE FILL IN HERE FIRST!!!'!B7,Events!D2:D104,0))</f>
        <v>270</v>
      </c>
    </row>
    <row r="220" spans="1:10" ht="15" customHeight="1">
      <c r="A220" s="410"/>
      <c r="B220" s="222"/>
      <c r="C220" s="287"/>
      <c r="D220" s="287"/>
      <c r="E220" s="428" t="s">
        <v>292</v>
      </c>
      <c r="F220" s="428"/>
      <c r="G220" s="428"/>
      <c r="H220" s="428"/>
      <c r="I220" s="428"/>
      <c r="J220" s="428"/>
    </row>
    <row r="221" spans="1:10" ht="15" customHeight="1">
      <c r="A221" s="410"/>
      <c r="B221" s="222"/>
      <c r="C221" s="287"/>
      <c r="D221" s="287"/>
      <c r="E221" s="428" t="s">
        <v>293</v>
      </c>
      <c r="F221" s="428"/>
      <c r="G221" s="428"/>
      <c r="H221" s="428"/>
      <c r="I221" s="428"/>
      <c r="J221" s="428"/>
    </row>
    <row r="222" spans="1:10" ht="15" customHeight="1">
      <c r="A222" s="420"/>
      <c r="B222" s="222"/>
      <c r="C222" s="287"/>
      <c r="D222" s="287"/>
      <c r="E222" s="428" t="s">
        <v>294</v>
      </c>
      <c r="F222" s="428"/>
      <c r="G222" s="428"/>
      <c r="H222" s="428"/>
      <c r="I222" s="428"/>
      <c r="J222" s="428"/>
    </row>
    <row r="223" spans="1:10" ht="12" customHeight="1">
      <c r="A223" s="420"/>
      <c r="B223" s="222"/>
      <c r="C223" s="287"/>
      <c r="D223" s="287"/>
      <c r="E223" s="428" t="s">
        <v>295</v>
      </c>
      <c r="F223" s="428"/>
      <c r="G223" s="428"/>
      <c r="H223" s="428"/>
      <c r="I223" s="428"/>
      <c r="J223" s="428"/>
    </row>
    <row r="224" spans="1:10" ht="104.25" customHeight="1">
      <c r="A224" s="420"/>
      <c r="B224" s="222"/>
      <c r="C224" s="287"/>
      <c r="D224" s="287"/>
      <c r="E224" s="428" t="s">
        <v>296</v>
      </c>
      <c r="F224" s="428"/>
      <c r="G224" s="428"/>
      <c r="H224" s="428"/>
      <c r="I224" s="428"/>
      <c r="J224" s="428"/>
    </row>
    <row r="225" spans="1:11" ht="15" customHeight="1">
      <c r="A225" s="420"/>
      <c r="B225" s="222"/>
      <c r="C225" s="287"/>
      <c r="D225" s="287"/>
      <c r="E225" s="428" t="s">
        <v>297</v>
      </c>
      <c r="F225" s="428"/>
      <c r="G225" s="428"/>
      <c r="H225" s="428"/>
      <c r="I225" s="428"/>
      <c r="J225" s="428"/>
    </row>
    <row r="226" spans="1:11" ht="45.95" customHeight="1">
      <c r="A226" s="420"/>
      <c r="B226" s="222"/>
      <c r="C226" s="287"/>
      <c r="D226" s="287"/>
      <c r="E226" s="428" t="s">
        <v>298</v>
      </c>
      <c r="F226" s="428"/>
      <c r="G226" s="428"/>
      <c r="H226" s="428"/>
      <c r="I226" s="428"/>
      <c r="J226" s="428"/>
    </row>
    <row r="227" spans="1:11" ht="29.1" customHeight="1">
      <c r="A227" s="420"/>
      <c r="B227" s="222"/>
      <c r="C227" s="287"/>
      <c r="D227" s="287"/>
      <c r="E227" s="428" t="s">
        <v>299</v>
      </c>
      <c r="F227" s="428"/>
      <c r="G227" s="428"/>
      <c r="H227" s="428"/>
      <c r="I227" s="428"/>
      <c r="J227" s="428"/>
    </row>
    <row r="228" spans="1:11" ht="15" customHeight="1">
      <c r="A228" s="420"/>
      <c r="B228" s="222"/>
      <c r="C228" s="287"/>
      <c r="D228" s="287"/>
      <c r="E228" s="464" t="s">
        <v>300</v>
      </c>
      <c r="F228" s="464"/>
      <c r="G228" s="464"/>
      <c r="H228" s="464"/>
      <c r="I228" s="464"/>
      <c r="J228" s="464"/>
    </row>
    <row r="229" spans="1:11" ht="3.95" customHeight="1">
      <c r="A229" s="420"/>
      <c r="B229" s="222"/>
      <c r="C229" s="287"/>
      <c r="D229" s="287"/>
      <c r="E229" s="464"/>
      <c r="F229" s="464"/>
      <c r="G229" s="464"/>
      <c r="H229" s="464"/>
      <c r="I229" s="464"/>
      <c r="J229" s="464"/>
    </row>
    <row r="230" spans="1:11" ht="12" customHeight="1">
      <c r="A230" s="421"/>
      <c r="B230" s="288"/>
      <c r="C230" s="289"/>
      <c r="D230" s="289"/>
      <c r="E230" s="462" t="s">
        <v>301</v>
      </c>
      <c r="F230" s="462"/>
      <c r="G230" s="462"/>
      <c r="H230" s="462"/>
      <c r="I230" s="462"/>
      <c r="J230" s="462"/>
    </row>
    <row r="231" spans="1:11" ht="16.5" customHeight="1">
      <c r="A231" s="459"/>
      <c r="B231" s="459"/>
      <c r="C231" s="459"/>
      <c r="D231" s="459"/>
      <c r="E231" s="459"/>
      <c r="F231" s="459"/>
      <c r="G231" s="459"/>
      <c r="H231" s="459"/>
      <c r="I231" s="459"/>
      <c r="J231" s="459"/>
    </row>
    <row r="232" spans="1:11" ht="12.75">
      <c r="A232" s="459"/>
      <c r="B232" s="459"/>
      <c r="C232" s="459"/>
      <c r="D232" s="459"/>
      <c r="E232" s="459"/>
      <c r="F232" s="459"/>
      <c r="G232" s="459"/>
      <c r="H232" s="459"/>
      <c r="I232" s="459"/>
      <c r="J232" s="459"/>
    </row>
    <row r="233" spans="1:11" ht="12.75">
      <c r="A233" s="459"/>
      <c r="B233" s="459"/>
      <c r="C233" s="459"/>
      <c r="D233" s="459"/>
      <c r="E233" s="459"/>
      <c r="F233" s="459"/>
      <c r="G233" s="459"/>
      <c r="H233" s="459"/>
      <c r="I233" s="459"/>
      <c r="J233" s="459"/>
    </row>
    <row r="234" spans="1:11" ht="12.75">
      <c r="A234" s="459"/>
      <c r="B234" s="459"/>
      <c r="C234" s="459"/>
      <c r="D234" s="459"/>
      <c r="E234" s="459"/>
      <c r="F234" s="459"/>
      <c r="G234" s="459"/>
      <c r="H234" s="459"/>
      <c r="I234" s="459"/>
      <c r="J234" s="459"/>
    </row>
    <row r="235" spans="1:11" ht="12.75">
      <c r="A235" s="459"/>
      <c r="B235" s="459"/>
      <c r="C235" s="459"/>
      <c r="D235" s="459"/>
      <c r="E235" s="459"/>
      <c r="F235" s="459"/>
      <c r="G235" s="459"/>
      <c r="H235" s="459"/>
      <c r="I235" s="459"/>
      <c r="J235" s="459"/>
    </row>
    <row r="237" spans="1:11">
      <c r="F237" s="456"/>
      <c r="G237" s="456"/>
      <c r="H237" s="456"/>
      <c r="I237" s="456"/>
      <c r="J237" s="456"/>
      <c r="K237" s="456"/>
    </row>
    <row r="238" spans="1:11">
      <c r="F238" s="456"/>
      <c r="G238" s="456"/>
      <c r="H238" s="456"/>
      <c r="I238" s="456"/>
      <c r="J238" s="456"/>
      <c r="K238" s="456"/>
    </row>
    <row r="239" spans="1:11">
      <c r="F239" s="456"/>
      <c r="G239" s="456"/>
      <c r="H239" s="456"/>
      <c r="I239" s="456"/>
      <c r="J239" s="456"/>
      <c r="K239" s="456"/>
    </row>
    <row r="240" spans="1:11">
      <c r="F240" s="456"/>
      <c r="G240" s="456"/>
      <c r="H240" s="456"/>
      <c r="I240" s="456"/>
      <c r="J240" s="456"/>
      <c r="K240" s="456"/>
    </row>
    <row r="241" spans="6:11">
      <c r="F241" s="456"/>
      <c r="G241" s="456"/>
      <c r="H241" s="456"/>
      <c r="I241" s="456"/>
      <c r="J241" s="456"/>
      <c r="K241" s="456"/>
    </row>
  </sheetData>
  <sheetProtection selectLockedCells="1"/>
  <mergeCells count="172">
    <mergeCell ref="A2:J2"/>
    <mergeCell ref="A3:J3"/>
    <mergeCell ref="B4:J4"/>
    <mergeCell ref="A6:J6"/>
    <mergeCell ref="A7:J7"/>
    <mergeCell ref="E8:J8"/>
    <mergeCell ref="E9:J9"/>
    <mergeCell ref="E10:J10"/>
    <mergeCell ref="E11:J11"/>
    <mergeCell ref="E12:J12"/>
    <mergeCell ref="E13:J13"/>
    <mergeCell ref="E14:J14"/>
    <mergeCell ref="E16:J16"/>
    <mergeCell ref="E17:J17"/>
    <mergeCell ref="E18:J18"/>
    <mergeCell ref="E19:J19"/>
    <mergeCell ref="E21:J21"/>
    <mergeCell ref="E22:J22"/>
    <mergeCell ref="E23:J23"/>
    <mergeCell ref="E24:J24"/>
    <mergeCell ref="E26:J26"/>
    <mergeCell ref="E27:J27"/>
    <mergeCell ref="E28:J28"/>
    <mergeCell ref="E29:J29"/>
    <mergeCell ref="E31:J31"/>
    <mergeCell ref="E32:J32"/>
    <mergeCell ref="E33:J33"/>
    <mergeCell ref="E34:J34"/>
    <mergeCell ref="E36:J36"/>
    <mergeCell ref="E37:J37"/>
    <mergeCell ref="E38:J38"/>
    <mergeCell ref="E39:J39"/>
    <mergeCell ref="E40:J40"/>
    <mergeCell ref="E41:J41"/>
    <mergeCell ref="E42:J42"/>
    <mergeCell ref="E44:F44"/>
    <mergeCell ref="E45:F45"/>
    <mergeCell ref="E46:F46"/>
    <mergeCell ref="E47:F47"/>
    <mergeCell ref="E48:F48"/>
    <mergeCell ref="E49:F49"/>
    <mergeCell ref="E50:F50"/>
    <mergeCell ref="E51:J51"/>
    <mergeCell ref="G55:J55"/>
    <mergeCell ref="F58:J58"/>
    <mergeCell ref="F61:J61"/>
    <mergeCell ref="E62:J62"/>
    <mergeCell ref="C64:D64"/>
    <mergeCell ref="F64:G64"/>
    <mergeCell ref="F65:G65"/>
    <mergeCell ref="F66:G66"/>
    <mergeCell ref="F67:G67"/>
    <mergeCell ref="E72:J72"/>
    <mergeCell ref="E73:J73"/>
    <mergeCell ref="E74:J74"/>
    <mergeCell ref="E75:J75"/>
    <mergeCell ref="E76:J76"/>
    <mergeCell ref="E78:H78"/>
    <mergeCell ref="E84:J84"/>
    <mergeCell ref="E85:J85"/>
    <mergeCell ref="E86:J86"/>
    <mergeCell ref="E87:J87"/>
    <mergeCell ref="E88:J88"/>
    <mergeCell ref="E89:J89"/>
    <mergeCell ref="E90:G90"/>
    <mergeCell ref="E91:G91"/>
    <mergeCell ref="E92:J92"/>
    <mergeCell ref="E94:K94"/>
    <mergeCell ref="E95:K95"/>
    <mergeCell ref="E102:J102"/>
    <mergeCell ref="E103:J103"/>
    <mergeCell ref="E104:J104"/>
    <mergeCell ref="E105:J105"/>
    <mergeCell ref="E106:J106"/>
    <mergeCell ref="E107:J107"/>
    <mergeCell ref="E111:J111"/>
    <mergeCell ref="E112:J112"/>
    <mergeCell ref="E113:J113"/>
    <mergeCell ref="E120:J120"/>
    <mergeCell ref="E121:J121"/>
    <mergeCell ref="E122:J122"/>
    <mergeCell ref="E123:J123"/>
    <mergeCell ref="E124:J124"/>
    <mergeCell ref="E125:J125"/>
    <mergeCell ref="E129:J129"/>
    <mergeCell ref="E130:J130"/>
    <mergeCell ref="E131:J131"/>
    <mergeCell ref="F138:J138"/>
    <mergeCell ref="E155:F155"/>
    <mergeCell ref="E156:F156"/>
    <mergeCell ref="F157:J157"/>
    <mergeCell ref="A162:D162"/>
    <mergeCell ref="H162:J162"/>
    <mergeCell ref="G166:H166"/>
    <mergeCell ref="B169:D169"/>
    <mergeCell ref="B170:D170"/>
    <mergeCell ref="E170:J170"/>
    <mergeCell ref="E171:J171"/>
    <mergeCell ref="O171:T171"/>
    <mergeCell ref="B185:C185"/>
    <mergeCell ref="E185:J185"/>
    <mergeCell ref="B186:C186"/>
    <mergeCell ref="E186:J186"/>
    <mergeCell ref="B187:C187"/>
    <mergeCell ref="E187:J187"/>
    <mergeCell ref="E172:J172"/>
    <mergeCell ref="O172:T172"/>
    <mergeCell ref="E173:J173"/>
    <mergeCell ref="E176:F176"/>
    <mergeCell ref="E178:H178"/>
    <mergeCell ref="E179:F179"/>
    <mergeCell ref="E181:J181"/>
    <mergeCell ref="B182:C182"/>
    <mergeCell ref="E182:J182"/>
    <mergeCell ref="E229:J229"/>
    <mergeCell ref="B188:C188"/>
    <mergeCell ref="E188:J188"/>
    <mergeCell ref="E189:J189"/>
    <mergeCell ref="E208:F208"/>
    <mergeCell ref="G208:H208"/>
    <mergeCell ref="I208:J208"/>
    <mergeCell ref="E209:J209"/>
    <mergeCell ref="E219:I219"/>
    <mergeCell ref="E220:J220"/>
    <mergeCell ref="K237:K241"/>
    <mergeCell ref="E148:J152"/>
    <mergeCell ref="C148:D152"/>
    <mergeCell ref="E216:J217"/>
    <mergeCell ref="A231:J235"/>
    <mergeCell ref="E195:J197"/>
    <mergeCell ref="E199:J205"/>
    <mergeCell ref="C190:D191"/>
    <mergeCell ref="E190:J191"/>
    <mergeCell ref="E230:J230"/>
    <mergeCell ref="B189:B190"/>
    <mergeCell ref="F237:F241"/>
    <mergeCell ref="G237:G241"/>
    <mergeCell ref="H237:H241"/>
    <mergeCell ref="I237:I241"/>
    <mergeCell ref="J237:J241"/>
    <mergeCell ref="E221:J221"/>
    <mergeCell ref="E222:J222"/>
    <mergeCell ref="E223:J223"/>
    <mergeCell ref="E224:J224"/>
    <mergeCell ref="E225:J225"/>
    <mergeCell ref="E226:J226"/>
    <mergeCell ref="E227:J227"/>
    <mergeCell ref="E228:J228"/>
    <mergeCell ref="A46:C47"/>
    <mergeCell ref="F140:J141"/>
    <mergeCell ref="E211:J214"/>
    <mergeCell ref="E206:J207"/>
    <mergeCell ref="E192:J193"/>
    <mergeCell ref="B192:D193"/>
    <mergeCell ref="E79:J83"/>
    <mergeCell ref="H49:J50"/>
    <mergeCell ref="A48:C50"/>
    <mergeCell ref="I69:J70"/>
    <mergeCell ref="E96:J100"/>
    <mergeCell ref="C96:D100"/>
    <mergeCell ref="C132:D136"/>
    <mergeCell ref="E132:J136"/>
    <mergeCell ref="C79:D83"/>
    <mergeCell ref="C114:D118"/>
    <mergeCell ref="E114:J118"/>
    <mergeCell ref="E139:J139"/>
    <mergeCell ref="E142:J142"/>
    <mergeCell ref="D77:D78"/>
    <mergeCell ref="B183:C183"/>
    <mergeCell ref="E183:J183"/>
    <mergeCell ref="B184:C184"/>
    <mergeCell ref="E184:J184"/>
  </mergeCells>
  <conditionalFormatting sqref="J47">
    <cfRule type="expression" dxfId="54" priority="76">
      <formula>$H$44="For Super Series U21 Singles are OPTIONAL. Do you want to have U21 Singles Events for your tournament?"</formula>
    </cfRule>
  </conditionalFormatting>
  <conditionalFormatting sqref="E49:F49">
    <cfRule type="expression" dxfId="53" priority="18">
      <formula>$E$50=0</formula>
    </cfRule>
  </conditionalFormatting>
  <conditionalFormatting sqref="G49">
    <cfRule type="expression" dxfId="52" priority="17">
      <formula>$E$50=0</formula>
    </cfRule>
  </conditionalFormatting>
  <conditionalFormatting sqref="H49">
    <cfRule type="expression" dxfId="51" priority="28">
      <formula>$G$49="no"</formula>
    </cfRule>
  </conditionalFormatting>
  <conditionalFormatting sqref="E51:J51">
    <cfRule type="expression" dxfId="50" priority="19">
      <formula>IF($G$49," ")</formula>
    </cfRule>
  </conditionalFormatting>
  <conditionalFormatting sqref="F58:J58">
    <cfRule type="notContainsBlanks" dxfId="49" priority="12">
      <formula>LEN(TRIM(F58))&gt;0</formula>
    </cfRule>
  </conditionalFormatting>
  <conditionalFormatting sqref="F61:J61">
    <cfRule type="notContainsBlanks" dxfId="48" priority="11">
      <formula>LEN(TRIM(F61))&gt;0</formula>
    </cfRule>
  </conditionalFormatting>
  <conditionalFormatting sqref="H69">
    <cfRule type="notContainsBlanks" dxfId="47" priority="16">
      <formula>LEN(TRIM(H69))&gt;0</formula>
    </cfRule>
  </conditionalFormatting>
  <conditionalFormatting sqref="F138:J138">
    <cfRule type="notContainsBlanks" dxfId="46" priority="9">
      <formula>LEN(TRIM(F138))&gt;0</formula>
    </cfRule>
    <cfRule type="notContainsBlanks" dxfId="45" priority="10">
      <formula>LEN(TRIM(F138))&gt;0</formula>
    </cfRule>
  </conditionalFormatting>
  <conditionalFormatting sqref="G48:G50">
    <cfRule type="containsText" dxfId="44" priority="32" operator="containsText" text="No">
      <formula>NOT(ISERROR(SEARCH("No",G48)))</formula>
    </cfRule>
  </conditionalFormatting>
  <conditionalFormatting sqref="G163:G164">
    <cfRule type="notContainsBlanks" dxfId="43" priority="7">
      <formula>LEN(TRIM(G163))&gt;0</formula>
    </cfRule>
  </conditionalFormatting>
  <conditionalFormatting sqref="H90:H91">
    <cfRule type="notContainsBlanks" dxfId="42" priority="25">
      <formula>LEN(TRIM(H90))&gt;0</formula>
    </cfRule>
  </conditionalFormatting>
  <conditionalFormatting sqref="E21:J24">
    <cfRule type="notContainsBlanks" dxfId="41" priority="14">
      <formula>LEN(TRIM(E21))&gt;0</formula>
    </cfRule>
  </conditionalFormatting>
  <conditionalFormatting sqref="E26:J29 G57 I57 F59:J59 E64:G65 J64 F67:H67 G70">
    <cfRule type="notContainsBlanks" dxfId="40" priority="27">
      <formula>LEN(TRIM(E26))&gt;0</formula>
    </cfRule>
  </conditionalFormatting>
  <conditionalFormatting sqref="E36:J42">
    <cfRule type="notContainsBlanks" dxfId="39" priority="13">
      <formula>LEN(TRIM(E36))&gt;0</formula>
    </cfRule>
  </conditionalFormatting>
  <conditionalFormatting sqref="E48:F50">
    <cfRule type="notContainsBlanks" dxfId="38" priority="64">
      <formula>LEN(TRIM(E48))&gt;0</formula>
    </cfRule>
  </conditionalFormatting>
  <conditionalFormatting sqref="E50:G50 E49:F49">
    <cfRule type="expression" dxfId="37" priority="20">
      <formula>$E$50=0</formula>
    </cfRule>
  </conditionalFormatting>
  <conditionalFormatting sqref="G60 I60">
    <cfRule type="notContainsBlanks" dxfId="36" priority="15">
      <formula>LEN(TRIM(G60))&gt;0</formula>
    </cfRule>
  </conditionalFormatting>
  <conditionalFormatting sqref="E79:J83 H90:H91 E96:J100 H108:H109 E114:J118 E120:J125 H126:H127 E132:J136">
    <cfRule type="notContainsBlanks" dxfId="35" priority="23">
      <formula>LEN(TRIM(E79))&gt;0</formula>
    </cfRule>
  </conditionalFormatting>
  <conditionalFormatting sqref="E84:J89">
    <cfRule type="notContainsBlanks" dxfId="34" priority="3">
      <formula>LEN(TRIM(E84))&gt;0</formula>
    </cfRule>
    <cfRule type="notContainsBlanks" dxfId="33" priority="4">
      <formula>LEN(TRIM(E84))&gt;0</formula>
    </cfRule>
  </conditionalFormatting>
  <conditionalFormatting sqref="E102:J107">
    <cfRule type="notContainsBlanks" dxfId="32" priority="2">
      <formula>LEN(TRIM(E102))&gt;0</formula>
    </cfRule>
  </conditionalFormatting>
  <conditionalFormatting sqref="F140:J141">
    <cfRule type="notContainsBlanks" dxfId="31" priority="8">
      <formula>LEN(TRIM(F140))&gt;0</formula>
    </cfRule>
  </conditionalFormatting>
  <conditionalFormatting sqref="E155:F156 F157:J157 H155:H156 J155:J156">
    <cfRule type="notContainsBlanks" dxfId="30" priority="24">
      <formula>LEN(TRIM(E155))&gt;0</formula>
    </cfRule>
  </conditionalFormatting>
  <conditionalFormatting sqref="E182:J188">
    <cfRule type="notContainsBlanks" dxfId="29" priority="6">
      <formula>LEN(TRIM(E182))&gt;0</formula>
    </cfRule>
  </conditionalFormatting>
  <conditionalFormatting sqref="E190:J191">
    <cfRule type="notContainsBlanks" dxfId="28" priority="5">
      <formula>LEN(TRIM(E190))&gt;0</formula>
    </cfRule>
  </conditionalFormatting>
  <conditionalFormatting sqref="E8:J42">
    <cfRule type="notContainsBlanks" dxfId="27" priority="1">
      <formula>LEN(TRIM(E8))&gt;0</formula>
    </cfRule>
  </conditionalFormatting>
  <dataValidations count="8">
    <dataValidation type="list" allowBlank="1" showInputMessage="1" showErrorMessage="1" promptTitle="Floor" prompt="Please select the floor mats from the list." sqref="F67:G67" xr:uid="{00000000-0002-0000-0200-000000000000}">
      <formula1>Sports_Floor</formula1>
    </dataValidation>
    <dataValidation allowBlank="1" showInputMessage="1" showErrorMessage="1" promptTitle="Choose Yes or No" prompt="To reset to original just delete the value you chosen from the dropdown cell." sqref="J47" xr:uid="{00000000-0002-0000-0200-000001000000}"/>
    <dataValidation type="list" allowBlank="1" showInputMessage="1" showErrorMessage="1" promptTitle="Time" prompt="Click the arrow and select the time" sqref="I57 I60 H155:H156 J155:J156" xr:uid="{00000000-0002-0000-0200-000002000000}">
      <formula1>hours</formula1>
    </dataValidation>
    <dataValidation type="list" allowBlank="1" showInputMessage="1" showErrorMessage="1" promptTitle="Balls" prompt="Please select the Balls from the list." sqref="F66:G66" xr:uid="{00000000-0002-0000-0200-000004000000}">
      <formula1>Balls</formula1>
    </dataValidation>
    <dataValidation type="list" allowBlank="1" showInputMessage="1" showErrorMessage="1" errorTitle="You didn't find it" error="Send an email to cv@tmsin.com with the number of tables you will use" promptTitle="Number of tables" prompt="Click on the right arrow and select the number of practice tables" sqref="E65" xr:uid="{00000000-0002-0000-0200-000006000000}">
      <formula1>nb_tables</formula1>
    </dataValidation>
    <dataValidation type="list" allowBlank="1" showInputMessage="1" showErrorMessage="1" sqref="I108:I109" xr:uid="{00000000-0002-0000-0200-000007000000}">
      <formula1>currency</formula1>
    </dataValidation>
    <dataValidation allowBlank="1" showInputMessage="1" showErrorMessage="1" errorTitle="You didn't find it ?" error="Send an email to cv@tmsin.com with the number of tables you will use" sqref="E66" xr:uid="{00000000-0002-0000-0200-000009000000}"/>
    <dataValidation type="list" allowBlank="1" showInputMessage="1" showErrorMessage="1" promptTitle="Currency" prompt="Select in the list" sqref="I90:I91 I126:I127" xr:uid="{00000000-0002-0000-0200-00000B000000}">
      <formula1>currency</formula1>
    </dataValidation>
  </dataValidations>
  <hyperlinks>
    <hyperlink ref="E176" r:id="rId1" xr:uid="{00000000-0004-0000-0200-000000000000}"/>
    <hyperlink ref="F176" r:id="rId2" display="http://wtentries.ittf.link/" xr:uid="{00000000-0004-0000-0200-000001000000}"/>
    <hyperlink ref="G208" r:id="rId3" xr:uid="{00000000-0004-0000-0200-000002000000}"/>
    <hyperlink ref="E29" r:id="rId4" xr:uid="{00000000-0004-0000-0200-000003000000}"/>
  </hyperlinks>
  <printOptions horizontalCentered="1"/>
  <pageMargins left="0.25" right="0.25" top="0.39370078740157499" bottom="3.9370078740157501E-2" header="0" footer="0.196850393700787"/>
  <pageSetup paperSize="9" scale="50" fitToHeight="0" orientation="portrait" r:id="rId5"/>
  <rowBreaks count="1" manualBreakCount="1">
    <brk id="118" max="9" man="1"/>
  </rowBreaks>
  <drawing r:id="rId6"/>
  <legacyDrawing r:id="rId7"/>
  <extLst>
    <ext xmlns:x14="http://schemas.microsoft.com/office/spreadsheetml/2009/9/main" uri="{78C0D931-6437-407d-A8EE-F0AAD7539E65}">
      <x14:conditionalFormattings>
        <x14:conditionalFormatting xmlns:xm="http://schemas.microsoft.com/office/excel/2006/main">
          <x14:cfRule type="expression" priority="50" id="{00000000-000E-0000-0200-000031000000}">
            <xm:f>ISNUMBER(SEARCH("WTGF",'PLEASE FILL IN HERE FIRST!!!'!$B$5))=TRUE</xm:f>
            <x14:dxf>
              <font>
                <b/>
                <i val="0"/>
                <color theme="0"/>
              </font>
              <fill>
                <patternFill patternType="solid">
                  <bgColor rgb="FFFFC000"/>
                </patternFill>
              </fill>
              <border>
                <left style="thin">
                  <color rgb="FFFFC000"/>
                </left>
                <right style="thin">
                  <color rgb="FFFFC000"/>
                </right>
                <top style="thin">
                  <color rgb="FFFFC000"/>
                </top>
                <bottom style="thin">
                  <color rgb="FFFFC000"/>
                </bottom>
              </border>
            </x14:dxf>
          </x14:cfRule>
          <x14:cfRule type="expression" priority="51" id="{00000000-000E-0000-0200-000032000000}">
            <xm:f>ISNUMBER(SEARCH("Platinum",'PLEASE FILL IN HERE FIRST!!!'!$B$5))=TRUE</xm:f>
            <x14:dxf>
              <font>
                <b/>
                <i val="0"/>
                <color theme="0"/>
              </font>
              <fill>
                <patternFill patternType="solid">
                  <bgColor rgb="FF767171"/>
                </patternFill>
              </fill>
              <border>
                <left style="thin">
                  <color rgb="FF767171"/>
                </left>
                <right style="thin">
                  <color rgb="FF767171"/>
                </right>
                <top style="thin">
                  <color rgb="FF767171"/>
                </top>
                <bottom style="thin">
                  <color rgb="FF767171"/>
                </bottom>
              </border>
            </x14:dxf>
          </x14:cfRule>
          <x14:cfRule type="expression" priority="55" id="{00000000-000E-0000-0200-000036000000}">
            <xm:f>ISNUMBER(SEARCH("World Tour",'PLEASE FILL IN HERE FIRST!!!'!$B$5))=TRUE</xm:f>
            <x14:dxf>
              <font>
                <b/>
                <i val="0"/>
                <color theme="0"/>
              </font>
              <fill>
                <patternFill patternType="solid">
                  <bgColor rgb="FFC00000"/>
                </patternFill>
              </fill>
              <border>
                <left style="thin">
                  <color rgb="FFC00000"/>
                </left>
                <right style="thin">
                  <color rgb="FFC00000"/>
                </right>
                <top style="thin">
                  <color rgb="FFC00000"/>
                </top>
                <bottom style="thin">
                  <color rgb="FFC00000"/>
                </bottom>
              </border>
            </x14:dxf>
          </x14:cfRule>
          <xm:sqref>A6:J6</xm:sqref>
        </x14:conditionalFormatting>
        <x14:conditionalFormatting xmlns:xm="http://schemas.microsoft.com/office/excel/2006/main">
          <x14:cfRule type="expression" priority="37" id="{00000000-000E-0000-0200-000024000000}">
            <xm:f>'PLEASE FILL IN HERE FIRST!!!'!$B$5='PLEASE FILL IN HERE FIRST!!!'!$K$13</xm:f>
            <x14:dxf>
              <font>
                <color theme="0"/>
              </font>
              <fill>
                <patternFill patternType="solid">
                  <bgColor rgb="FFFFC000"/>
                </patternFill>
              </fill>
            </x14:dxf>
          </x14:cfRule>
          <x14:cfRule type="expression" priority="38" id="{00000000-000E-0000-0200-000025000000}">
            <xm:f>'PLEASE FILL IN HERE FIRST!!!'!$B$5='PLEASE FILL IN HERE FIRST!!!'!$K$11</xm:f>
            <x14:dxf>
              <font>
                <color theme="0"/>
              </font>
              <fill>
                <patternFill patternType="solid">
                  <bgColor rgb="FFC00000"/>
                </patternFill>
              </fill>
            </x14:dxf>
          </x14:cfRule>
          <x14:cfRule type="expression" priority="39" id="{00000000-000E-0000-0200-000026000000}">
            <xm:f>'PLEASE FILL IN HERE FIRST!!!'!$B$5='PLEASE FILL IN HERE FIRST!!!'!$K$9</xm:f>
            <x14:dxf>
              <font>
                <color theme="0"/>
              </font>
              <fill>
                <patternFill patternType="solid">
                  <bgColor rgb="FF767171"/>
                </patternFill>
              </fill>
            </x14:dxf>
          </x14:cfRule>
          <xm:sqref>A8 A16 A21 A26 A31 A36 A44 A53 A55 A57 A64 A69 A72 A120 A138</xm:sqref>
        </x14:conditionalFormatting>
        <x14:conditionalFormatting xmlns:xm="http://schemas.microsoft.com/office/excel/2006/main">
          <x14:cfRule type="expression" priority="33" id="{00000000-000E-0000-0200-000020000000}">
            <xm:f>'PLEASE FILL IN HERE FIRST!!!'!$B$5='PLEASE FILL IN HERE FIRST!!!'!$K$9</xm:f>
            <x14:dxf>
              <font>
                <color theme="0"/>
              </font>
              <fill>
                <patternFill patternType="solid">
                  <bgColor rgb="FF767171"/>
                </patternFill>
              </fill>
            </x14:dxf>
          </x14:cfRule>
          <x14:cfRule type="expression" priority="34" id="{00000000-000E-0000-0200-000021000000}">
            <xm:f>'PLEASE FILL IN HERE FIRST!!!'!$B$5='PLEASE FILL IN HERE FIRST!!!'!$K$11</xm:f>
            <x14:dxf>
              <font>
                <color theme="0"/>
              </font>
              <fill>
                <patternFill patternType="solid">
                  <bgColor rgb="FFC00000"/>
                </patternFill>
              </fill>
            </x14:dxf>
          </x14:cfRule>
          <x14:cfRule type="expression" priority="35" id="{00000000-000E-0000-0200-000022000000}">
            <xm:f>'PLEASE FILL IN HERE FIRST!!!'!$B$5='PLEASE FILL IN HERE FIRST!!!'!$K$13</xm:f>
            <x14:dxf>
              <font>
                <color theme="0"/>
              </font>
              <fill>
                <patternFill patternType="solid">
                  <bgColor rgb="FFFFC000"/>
                </patternFill>
              </fill>
            </x14:dxf>
          </x14:cfRule>
          <xm:sqref>A146 A155 A159 A166 A176 A181 A195 A199 A211 A216 A219</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errorTitle="You didn't find it ?" error="Send an email to cv@tmsin.com with the number of tables you will use" promptTitle="Number of  tables" prompt="Click on the right arrow and select the number of competition tables" xr:uid="{00000000-0002-0000-0200-000003000000}">
          <x14:formula1>
            <xm:f>Listes!$A$9:$A$23</xm:f>
          </x14:formula1>
          <xm:sqref>E64</xm:sqref>
        </x14:dataValidation>
        <x14:dataValidation type="list" allowBlank="1" showInputMessage="1" showErrorMessage="1" xr:uid="{00000000-0002-0000-0200-000005000000}">
          <x14:formula1>
            <xm:f>Listes!$L$2:$L$52</xm:f>
          </x14:formula1>
          <xm:sqref>J64</xm:sqref>
        </x14:dataValidation>
        <x14:dataValidation type="list" allowBlank="1" showInputMessage="1" showErrorMessage="1" xr:uid="{00000000-0002-0000-0200-000008000000}">
          <x14:formula1>
            <xm:f>INDEX(Listes!$F$2:$F$21,MATCH($F$67,Listes!$E$2:$E$21,0))</xm:f>
          </x14:formula1>
          <xm:sqref>H67</xm:sqref>
        </x14:dataValidation>
        <x14:dataValidation type="list" allowBlank="1" showInputMessage="1" showErrorMessage="1" xr:uid="{00000000-0002-0000-0200-00000A000000}">
          <x14:formula1>
            <xm:f>Events!$L$3:$L$4</xm:f>
          </x14:formula1>
          <xm:sqref>H69</xm:sqref>
        </x14:dataValidation>
        <x14:dataValidation type="list" allowBlank="1" showInputMessage="1" showErrorMessage="1" errorTitle="You didn't find it ?" error="Please send an email to_x000d_cv@tmsin.com with your equipment supplier name" promptTitle="Brand name" prompt="Select the manufacturer in the list" xr:uid="{00000000-0002-0000-0200-00000C000000}">
          <x14:formula1>
            <xm:f>Listes!$C$2:$C$153</xm:f>
          </x14:formula1>
          <xm:sqref>F64:G65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21"/>
    <pageSetUpPr fitToPage="1"/>
  </sheetPr>
  <dimension ref="A1:J45"/>
  <sheetViews>
    <sheetView showGridLines="0" showZeros="0" showOutlineSymbols="0" workbookViewId="0">
      <selection activeCell="B7" sqref="B7:I7"/>
    </sheetView>
  </sheetViews>
  <sheetFormatPr defaultColWidth="11.42578125" defaultRowHeight="12.75"/>
  <cols>
    <col min="1" max="1" width="14.28515625" customWidth="1"/>
    <col min="2" max="2" width="4.85546875" customWidth="1"/>
    <col min="3" max="3" width="4.28515625" customWidth="1"/>
    <col min="4" max="4" width="17.85546875" customWidth="1"/>
    <col min="5" max="5" width="11.42578125" customWidth="1"/>
    <col min="6" max="6" width="9.42578125" customWidth="1"/>
    <col min="7" max="7" width="13.28515625" customWidth="1"/>
    <col min="8" max="8" width="11.85546875" customWidth="1"/>
    <col min="9" max="9" width="8.7109375" customWidth="1"/>
    <col min="10" max="10" width="8.28515625" customWidth="1"/>
  </cols>
  <sheetData>
    <row r="1" spans="1:10" s="129" customFormat="1" ht="39" customHeight="1">
      <c r="A1" s="567" t="str">
        <f>'PLEASE FILL IN HERE FIRST!!!'!B3</f>
        <v>ITTF World Tour</v>
      </c>
      <c r="B1" s="567"/>
      <c r="C1" s="567"/>
      <c r="D1" s="567"/>
      <c r="E1" s="567"/>
      <c r="F1" s="567"/>
      <c r="G1" s="567"/>
      <c r="H1" s="567"/>
      <c r="I1" s="567"/>
      <c r="J1" s="567"/>
    </row>
    <row r="2" spans="1:10" s="129" customFormat="1" ht="39" customHeight="1">
      <c r="A2" s="567" t="s">
        <v>302</v>
      </c>
      <c r="B2" s="567"/>
      <c r="C2" s="567"/>
      <c r="D2" s="567"/>
      <c r="E2" s="567"/>
      <c r="F2" s="567"/>
      <c r="G2" s="567"/>
      <c r="H2" s="567"/>
      <c r="I2" s="567"/>
      <c r="J2" s="567"/>
    </row>
    <row r="3" spans="1:10" ht="15">
      <c r="A3" s="568" t="str">
        <f>'PLEASE FILL IN HERE FIRST!!!'!B5</f>
        <v>World Tour Platinum</v>
      </c>
      <c r="B3" s="568"/>
      <c r="C3" s="568"/>
      <c r="D3" s="568"/>
      <c r="E3" s="568"/>
      <c r="F3" s="568"/>
      <c r="G3" s="568"/>
      <c r="H3" s="568"/>
      <c r="I3" s="568"/>
      <c r="J3" s="146"/>
    </row>
    <row r="4" spans="1:10" ht="15">
      <c r="A4" s="569" t="str">
        <f>'PLEASE FILL IN HERE FIRST!!!'!B7</f>
        <v>Shenzhen (CHN) - WORLD TOUR PLATINUM</v>
      </c>
      <c r="B4" s="569"/>
      <c r="C4" s="569"/>
      <c r="D4" s="569"/>
      <c r="E4" s="569"/>
      <c r="F4" s="569"/>
      <c r="G4" s="569"/>
      <c r="H4" s="569"/>
      <c r="I4" s="569"/>
      <c r="J4" s="146"/>
    </row>
    <row r="5" spans="1:10" ht="15">
      <c r="A5" s="130"/>
      <c r="B5" s="130"/>
      <c r="C5" s="130"/>
      <c r="D5" s="131">
        <f>'PLEASE FILL IN HERE FIRST!!!'!B9</f>
        <v>43613</v>
      </c>
      <c r="E5" s="132" t="s">
        <v>68</v>
      </c>
      <c r="F5" s="570">
        <f>'PLEASE FILL IN HERE FIRST!!!'!D9</f>
        <v>43618</v>
      </c>
      <c r="G5" s="570"/>
      <c r="H5" s="130"/>
      <c r="I5" s="130"/>
      <c r="J5" s="147"/>
    </row>
    <row r="6" spans="1:10" ht="27" customHeight="1"/>
    <row r="7" spans="1:10" ht="23.25">
      <c r="A7" s="133" t="s">
        <v>303</v>
      </c>
      <c r="B7" s="561"/>
      <c r="C7" s="562"/>
      <c r="D7" s="562"/>
      <c r="E7" s="562"/>
      <c r="F7" s="562"/>
      <c r="G7" s="562"/>
      <c r="H7" s="562"/>
      <c r="I7" s="563"/>
      <c r="J7" s="148"/>
    </row>
    <row r="9" spans="1:10">
      <c r="A9" s="134" t="s">
        <v>304</v>
      </c>
    </row>
    <row r="11" spans="1:10" ht="24.95" customHeight="1">
      <c r="B11" s="135"/>
      <c r="C11" s="134"/>
      <c r="D11" s="102" t="s">
        <v>305</v>
      </c>
    </row>
    <row r="12" spans="1:10" ht="15">
      <c r="B12" s="15"/>
      <c r="C12" s="134"/>
      <c r="D12" s="102"/>
    </row>
    <row r="13" spans="1:10" ht="24.95" customHeight="1">
      <c r="B13" s="135"/>
      <c r="C13" s="134"/>
      <c r="D13" s="102" t="s">
        <v>306</v>
      </c>
    </row>
    <row r="14" spans="1:10" ht="15">
      <c r="B14" s="15"/>
      <c r="C14" s="134"/>
      <c r="D14" s="102"/>
    </row>
    <row r="15" spans="1:10" ht="24" customHeight="1">
      <c r="B15" s="135"/>
      <c r="C15" s="134"/>
      <c r="D15" s="102" t="s">
        <v>307</v>
      </c>
    </row>
    <row r="16" spans="1:10" ht="15">
      <c r="B16" s="15"/>
      <c r="C16" s="134"/>
      <c r="D16" s="102"/>
    </row>
    <row r="17" spans="1:10" ht="24.95" customHeight="1">
      <c r="B17" s="135"/>
      <c r="C17" s="134"/>
      <c r="D17" s="102" t="s">
        <v>308</v>
      </c>
    </row>
    <row r="19" spans="1:10">
      <c r="A19" s="564" t="s">
        <v>309</v>
      </c>
      <c r="B19" s="564"/>
      <c r="C19" s="564"/>
      <c r="D19" s="564"/>
      <c r="E19" s="564"/>
      <c r="F19" s="564"/>
      <c r="G19" s="564"/>
      <c r="H19" s="136">
        <f>'PLEASE FILL IN HERE FIRST!!!'!$B$47</f>
        <v>190</v>
      </c>
      <c r="I19" s="149" t="str">
        <f>'PLEASE FILL IN HERE FIRST!!!'!$B$43</f>
        <v>US $</v>
      </c>
      <c r="J19" s="149"/>
    </row>
    <row r="20" spans="1:10">
      <c r="A20" s="565" t="s">
        <v>310</v>
      </c>
      <c r="B20" s="565"/>
      <c r="C20" s="565"/>
      <c r="D20" s="565"/>
      <c r="E20" s="565"/>
      <c r="F20" s="565"/>
      <c r="G20" s="565"/>
      <c r="H20" s="136">
        <f>'PLEASE FILL IN HERE FIRST!!!'!B49</f>
        <v>190</v>
      </c>
      <c r="I20" s="149" t="str">
        <f>'PLEASE FILL IN HERE FIRST!!!'!B43</f>
        <v>US $</v>
      </c>
      <c r="J20" s="149"/>
    </row>
    <row r="22" spans="1:10">
      <c r="A22" s="137" t="s">
        <v>311</v>
      </c>
      <c r="B22" s="137"/>
      <c r="C22" s="137"/>
      <c r="D22" s="138">
        <f>'PLEASE FILL IN HERE FIRST!!!'!B47</f>
        <v>190</v>
      </c>
      <c r="E22" s="139" t="str">
        <f>'PLEASE FILL IN HERE FIRST!!!'!B43</f>
        <v>US $</v>
      </c>
      <c r="F22" s="139" t="s">
        <v>312</v>
      </c>
      <c r="G22" s="139"/>
      <c r="H22" s="140"/>
      <c r="I22" s="140"/>
      <c r="J22" s="140"/>
    </row>
    <row r="23" spans="1:10">
      <c r="A23" s="139" t="s">
        <v>313</v>
      </c>
      <c r="B23" s="140"/>
      <c r="C23" s="140"/>
      <c r="D23" s="140"/>
      <c r="E23" s="140"/>
      <c r="F23" s="140"/>
      <c r="G23" s="140"/>
      <c r="H23" s="140"/>
      <c r="I23" s="140"/>
      <c r="J23" s="140"/>
    </row>
    <row r="24" spans="1:10">
      <c r="A24" s="140"/>
      <c r="B24" s="140"/>
      <c r="C24" s="140"/>
      <c r="D24" s="140"/>
      <c r="E24" s="140"/>
      <c r="F24" s="140"/>
      <c r="G24" s="140"/>
      <c r="H24" s="140"/>
      <c r="I24" s="140"/>
      <c r="J24" s="140"/>
    </row>
    <row r="25" spans="1:10" ht="24.95" customHeight="1">
      <c r="A25" s="140"/>
      <c r="B25" s="141"/>
      <c r="C25" s="140"/>
      <c r="D25" s="137" t="s">
        <v>314</v>
      </c>
      <c r="E25" s="140" t="s">
        <v>315</v>
      </c>
      <c r="F25" s="142">
        <f>Prospectus!H90</f>
        <v>290</v>
      </c>
      <c r="G25" s="139" t="str">
        <f>'PLEASE FILL IN HERE FIRST!!!'!$B$43</f>
        <v>US $</v>
      </c>
      <c r="H25" s="140" t="s">
        <v>316</v>
      </c>
      <c r="I25" s="142">
        <f>Prospectus!H126</f>
        <v>0</v>
      </c>
      <c r="J25" s="139" t="str">
        <f>'PLEASE FILL IN HERE FIRST!!!'!$B$43</f>
        <v>US $</v>
      </c>
    </row>
    <row r="26" spans="1:10">
      <c r="A26" s="140"/>
      <c r="B26" s="140"/>
      <c r="C26" s="140"/>
      <c r="D26" s="143" t="s">
        <v>317</v>
      </c>
      <c r="E26" s="140"/>
      <c r="F26" s="140"/>
      <c r="G26" s="140"/>
      <c r="H26" s="140"/>
      <c r="I26" s="140"/>
      <c r="J26" s="140"/>
    </row>
    <row r="27" spans="1:10" ht="24.95" customHeight="1">
      <c r="A27" s="140"/>
      <c r="B27" s="141"/>
      <c r="C27" s="140"/>
      <c r="D27" s="137" t="s">
        <v>318</v>
      </c>
      <c r="E27" s="140" t="s">
        <v>315</v>
      </c>
      <c r="F27" s="142">
        <f>Prospectus!H91</f>
        <v>240</v>
      </c>
      <c r="G27" s="139" t="str">
        <f>'PLEASE FILL IN HERE FIRST!!!'!$B$43</f>
        <v>US $</v>
      </c>
      <c r="H27" s="140" t="s">
        <v>316</v>
      </c>
      <c r="I27" s="142">
        <f>Prospectus!H127</f>
        <v>0</v>
      </c>
      <c r="J27" s="139" t="str">
        <f>'PLEASE FILL IN HERE FIRST!!!'!$B$43</f>
        <v>US $</v>
      </c>
    </row>
    <row r="28" spans="1:10">
      <c r="A28" s="140"/>
      <c r="B28" s="140"/>
      <c r="C28" s="140"/>
      <c r="D28" s="140"/>
      <c r="E28" s="140"/>
      <c r="F28" s="140"/>
      <c r="G28" s="140"/>
      <c r="H28" s="140"/>
      <c r="I28" s="150"/>
      <c r="J28" s="140"/>
    </row>
    <row r="29" spans="1:10">
      <c r="A29" s="140"/>
      <c r="B29" s="140"/>
      <c r="C29" s="140"/>
      <c r="D29" s="140"/>
      <c r="E29" s="140"/>
      <c r="F29" s="140"/>
      <c r="G29" s="140"/>
      <c r="H29" s="140"/>
      <c r="I29" s="140"/>
      <c r="J29" s="140"/>
    </row>
    <row r="30" spans="1:10" ht="24.95" customHeight="1">
      <c r="A30" s="144" t="s">
        <v>319</v>
      </c>
      <c r="B30" s="141"/>
      <c r="C30" s="140"/>
      <c r="D30" s="140" t="s">
        <v>320</v>
      </c>
      <c r="E30" s="140"/>
      <c r="F30" s="140"/>
      <c r="G30" s="140"/>
      <c r="H30" s="140"/>
      <c r="I30" s="140"/>
      <c r="J30" s="140"/>
    </row>
    <row r="31" spans="1:10">
      <c r="A31" s="140"/>
      <c r="B31" s="140"/>
      <c r="C31" s="140"/>
      <c r="D31" s="140"/>
      <c r="E31" s="140"/>
      <c r="F31" s="140"/>
      <c r="G31" s="140"/>
      <c r="H31" s="140"/>
      <c r="I31" s="140"/>
      <c r="J31" s="140"/>
    </row>
    <row r="32" spans="1:10">
      <c r="A32" s="541"/>
      <c r="B32" s="542"/>
      <c r="C32" s="542"/>
      <c r="D32" s="543"/>
      <c r="E32" s="140"/>
      <c r="F32" s="550"/>
      <c r="G32" s="551"/>
      <c r="H32" s="551"/>
      <c r="I32" s="551"/>
      <c r="J32" s="552"/>
    </row>
    <row r="33" spans="1:10">
      <c r="A33" s="544"/>
      <c r="B33" s="545"/>
      <c r="C33" s="545"/>
      <c r="D33" s="546"/>
      <c r="E33" s="140"/>
      <c r="F33" s="566" t="s">
        <v>234</v>
      </c>
      <c r="G33" s="566"/>
      <c r="H33" s="566"/>
      <c r="I33" s="566"/>
      <c r="J33" s="151"/>
    </row>
    <row r="34" spans="1:10">
      <c r="A34" s="544"/>
      <c r="B34" s="545"/>
      <c r="C34" s="545"/>
      <c r="D34" s="546"/>
      <c r="E34" s="140"/>
      <c r="F34" s="137"/>
      <c r="G34" s="137"/>
      <c r="H34" s="137"/>
      <c r="I34" s="137"/>
      <c r="J34" s="137"/>
    </row>
    <row r="35" spans="1:10">
      <c r="A35" s="544"/>
      <c r="B35" s="545"/>
      <c r="C35" s="545"/>
      <c r="D35" s="546"/>
      <c r="E35" s="140"/>
      <c r="F35" s="137"/>
      <c r="G35" s="137"/>
      <c r="H35" s="137"/>
      <c r="I35" s="137"/>
      <c r="J35" s="137"/>
    </row>
    <row r="36" spans="1:10">
      <c r="A36" s="544"/>
      <c r="B36" s="545"/>
      <c r="C36" s="545"/>
      <c r="D36" s="546"/>
      <c r="E36" s="140"/>
      <c r="F36" s="137"/>
      <c r="G36" s="137"/>
      <c r="H36" s="137"/>
      <c r="I36" s="137"/>
      <c r="J36" s="137"/>
    </row>
    <row r="37" spans="1:10">
      <c r="A37" s="547"/>
      <c r="B37" s="548"/>
      <c r="C37" s="548"/>
      <c r="D37" s="549"/>
      <c r="E37" s="140"/>
      <c r="F37" s="550"/>
      <c r="G37" s="551"/>
      <c r="H37" s="551"/>
      <c r="I37" s="551"/>
      <c r="J37" s="552"/>
    </row>
    <row r="38" spans="1:10">
      <c r="A38" s="553" t="s">
        <v>321</v>
      </c>
      <c r="B38" s="553"/>
      <c r="C38" s="553"/>
      <c r="D38" s="553"/>
      <c r="E38" s="140"/>
      <c r="F38" s="554" t="s">
        <v>322</v>
      </c>
      <c r="G38" s="554"/>
      <c r="H38" s="554"/>
      <c r="I38" s="554"/>
      <c r="J38" s="144"/>
    </row>
    <row r="39" spans="1:10">
      <c r="A39" s="140"/>
      <c r="B39" s="140"/>
      <c r="C39" s="140"/>
      <c r="D39" s="140"/>
      <c r="E39" s="140"/>
      <c r="F39" s="140"/>
      <c r="G39" s="140"/>
      <c r="H39" s="140"/>
      <c r="I39" s="140"/>
      <c r="J39" s="140"/>
    </row>
    <row r="40" spans="1:10">
      <c r="A40" s="140" t="s">
        <v>323</v>
      </c>
      <c r="B40" s="140"/>
      <c r="C40" s="140"/>
      <c r="D40" s="140"/>
      <c r="E40" s="140"/>
      <c r="F40" s="140"/>
      <c r="G40" s="140"/>
      <c r="H40" s="555">
        <f>'PLEASE FILL IN HERE FIRST!!!'!B31</f>
        <v>43583</v>
      </c>
      <c r="I40" s="556"/>
      <c r="J40" s="556"/>
    </row>
    <row r="41" spans="1:10">
      <c r="A41" s="140"/>
      <c r="B41" s="140"/>
      <c r="C41" s="140"/>
      <c r="D41" s="140"/>
      <c r="E41" s="140"/>
      <c r="F41" s="140"/>
      <c r="G41" s="140"/>
      <c r="H41" s="140"/>
      <c r="I41" s="140"/>
      <c r="J41" s="140"/>
    </row>
    <row r="42" spans="1:10">
      <c r="A42" s="145" t="s">
        <v>324</v>
      </c>
      <c r="B42" s="557" t="str">
        <f>'PLEASE FILL IN HERE FIRST!!!'!B27</f>
        <v>0086 10 67127301</v>
      </c>
      <c r="C42" s="558"/>
      <c r="D42" s="559"/>
      <c r="E42" s="145" t="s">
        <v>325</v>
      </c>
      <c r="F42" s="560" t="str">
        <f>Accommodation!B50</f>
        <v>chinaopenshenzhen@kaisagroup.com</v>
      </c>
      <c r="G42" s="558"/>
      <c r="H42" s="558"/>
      <c r="I42" s="558"/>
      <c r="J42" s="559"/>
    </row>
    <row r="45" spans="1:10">
      <c r="F45" s="540"/>
      <c r="G45" s="540"/>
      <c r="H45" s="540"/>
      <c r="I45" s="540"/>
    </row>
  </sheetData>
  <sheetProtection password="CA4D" sheet="1" objects="1" scenarios="1" selectLockedCells="1"/>
  <mergeCells count="18">
    <mergeCell ref="A1:J1"/>
    <mergeCell ref="A2:J2"/>
    <mergeCell ref="A3:I3"/>
    <mergeCell ref="A4:I4"/>
    <mergeCell ref="F5:G5"/>
    <mergeCell ref="B7:I7"/>
    <mergeCell ref="A19:G19"/>
    <mergeCell ref="A20:G20"/>
    <mergeCell ref="F32:J32"/>
    <mergeCell ref="F33:I33"/>
    <mergeCell ref="F45:I45"/>
    <mergeCell ref="A32:D37"/>
    <mergeCell ref="F37:J37"/>
    <mergeCell ref="A38:D38"/>
    <mergeCell ref="F38:I38"/>
    <mergeCell ref="H40:J40"/>
    <mergeCell ref="B42:D42"/>
    <mergeCell ref="F42:J42"/>
  </mergeCells>
  <pageMargins left="0.59" right="0.59" top="0.79" bottom="0.79" header="0" footer="0"/>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pageSetUpPr fitToPage="1"/>
  </sheetPr>
  <dimension ref="A1:V50"/>
  <sheetViews>
    <sheetView showGridLines="0" tabSelected="1" zoomScale="90" zoomScaleNormal="90" workbookViewId="0">
      <selection activeCell="C7" sqref="C7:Q7"/>
    </sheetView>
  </sheetViews>
  <sheetFormatPr defaultColWidth="0" defaultRowHeight="12.75"/>
  <cols>
    <col min="1" max="1" width="19.7109375" style="8" customWidth="1"/>
    <col min="2" max="2" width="20.42578125" style="8" customWidth="1"/>
    <col min="3" max="3" width="18.42578125" style="8" customWidth="1"/>
    <col min="4" max="4" width="8.85546875" style="8" customWidth="1"/>
    <col min="5" max="5" width="10.28515625" style="8" customWidth="1"/>
    <col min="6" max="6" width="19.28515625" style="8" customWidth="1"/>
    <col min="7" max="7" width="13.42578125" style="8" customWidth="1"/>
    <col min="8" max="9" width="7.42578125" style="8" customWidth="1"/>
    <col min="10" max="10" width="6.85546875" style="8" customWidth="1"/>
    <col min="11" max="11" width="6.85546875" style="8" hidden="1" customWidth="1"/>
    <col min="12" max="12" width="7.28515625" style="8" customWidth="1"/>
    <col min="13" max="13" width="21" style="8" customWidth="1"/>
    <col min="14" max="14" width="11.7109375" style="8" customWidth="1"/>
    <col min="15" max="15" width="14.7109375" style="8" customWidth="1"/>
    <col min="16" max="16" width="11.28515625" style="8" customWidth="1"/>
    <col min="17" max="17" width="18" style="8" customWidth="1"/>
    <col min="18" max="19" width="11.42578125" style="8" customWidth="1"/>
    <col min="20" max="20" width="17.140625" style="8" hidden="1" customWidth="1"/>
    <col min="21" max="22" width="0" style="2" hidden="1" customWidth="1"/>
    <col min="23" max="16384" width="11.42578125" style="8" hidden="1"/>
  </cols>
  <sheetData>
    <row r="1" spans="1:22" ht="24.75">
      <c r="A1" s="596" t="str">
        <f>"SEAMASTER 2019 ITTF "&amp;'PLEASE FILL IN HERE FIRST!!!'!B5</f>
        <v>SEAMASTER 2019 ITTF World Tour Platinum</v>
      </c>
      <c r="B1" s="596"/>
      <c r="C1" s="596"/>
      <c r="D1" s="596"/>
      <c r="E1" s="596"/>
      <c r="F1" s="596"/>
      <c r="G1" s="596"/>
      <c r="H1" s="596"/>
      <c r="I1" s="596"/>
      <c r="J1" s="596"/>
      <c r="K1" s="596"/>
      <c r="L1" s="596"/>
      <c r="M1" s="596"/>
      <c r="N1" s="596"/>
      <c r="O1" s="596"/>
      <c r="P1" s="596"/>
      <c r="Q1" s="596"/>
    </row>
    <row r="2" spans="1:22" ht="24.75">
      <c r="A2" s="596" t="s">
        <v>326</v>
      </c>
      <c r="B2" s="596"/>
      <c r="C2" s="596"/>
      <c r="D2" s="596"/>
      <c r="E2" s="596"/>
      <c r="F2" s="596"/>
      <c r="G2" s="596"/>
      <c r="H2" s="596"/>
      <c r="I2" s="596"/>
      <c r="J2" s="596"/>
      <c r="K2" s="596"/>
      <c r="L2" s="596"/>
      <c r="M2" s="596"/>
      <c r="N2" s="596"/>
      <c r="O2" s="596"/>
      <c r="P2" s="596"/>
      <c r="Q2" s="596"/>
    </row>
    <row r="3" spans="1:22" ht="22.5" hidden="1">
      <c r="A3" s="597" t="str">
        <f>'PLEASE FILL IN HERE FIRST!!!'!B5</f>
        <v>World Tour Platinum</v>
      </c>
      <c r="B3" s="597"/>
      <c r="C3" s="597"/>
      <c r="D3" s="597"/>
      <c r="E3" s="597"/>
      <c r="F3" s="597"/>
      <c r="G3" s="597"/>
      <c r="H3" s="597"/>
      <c r="I3" s="597"/>
      <c r="J3" s="597"/>
      <c r="K3" s="597"/>
      <c r="L3" s="597"/>
      <c r="M3" s="597"/>
      <c r="N3" s="597"/>
      <c r="O3" s="597"/>
      <c r="P3" s="597"/>
      <c r="Q3" s="597"/>
    </row>
    <row r="4" spans="1:22" s="97" customFormat="1" ht="24.95" customHeight="1">
      <c r="A4" s="598" t="str">
        <f>'PLEASE FILL IN HERE FIRST!!!'!B7</f>
        <v>Shenzhen (CHN) - WORLD TOUR PLATINUM</v>
      </c>
      <c r="B4" s="598"/>
      <c r="C4" s="598"/>
      <c r="D4" s="598"/>
      <c r="E4" s="598"/>
      <c r="F4" s="598"/>
      <c r="G4" s="598"/>
      <c r="H4" s="598"/>
      <c r="I4" s="598"/>
      <c r="J4" s="598"/>
      <c r="K4" s="598"/>
      <c r="L4" s="598"/>
      <c r="M4" s="598"/>
      <c r="N4" s="598"/>
      <c r="O4" s="598"/>
      <c r="P4" s="598"/>
      <c r="Q4" s="598"/>
      <c r="U4" s="124"/>
      <c r="V4" s="124"/>
    </row>
    <row r="5" spans="1:22" s="98" customFormat="1" ht="21" customHeight="1">
      <c r="A5" s="99" t="s">
        <v>327</v>
      </c>
      <c r="B5" s="100">
        <f>'PLEASE FILL IN HERE FIRST!!!'!B9</f>
        <v>43613</v>
      </c>
      <c r="C5" s="101" t="s">
        <v>68</v>
      </c>
      <c r="D5" s="599">
        <f>INDEX(Events!O2:O29,MATCH(A4,Events!D2:D29,0))</f>
        <v>43614</v>
      </c>
      <c r="E5" s="599"/>
      <c r="F5" s="100"/>
      <c r="G5" s="101"/>
      <c r="H5" s="599" t="s">
        <v>328</v>
      </c>
      <c r="I5" s="599"/>
      <c r="J5" s="599"/>
      <c r="K5" s="100"/>
      <c r="L5" s="100"/>
      <c r="M5" s="100">
        <f>INDEX(Events!P2:P29,MATCH(A4,Events!D2:D29,0))</f>
        <v>43615</v>
      </c>
      <c r="N5" s="114" t="s">
        <v>68</v>
      </c>
      <c r="O5" s="115">
        <f>'PLEASE FILL IN HERE FIRST!!!'!D9</f>
        <v>43618</v>
      </c>
      <c r="P5" s="114"/>
      <c r="Q5" s="114"/>
      <c r="U5" s="125"/>
      <c r="V5" s="125"/>
    </row>
    <row r="6" spans="1:22" ht="9" customHeight="1"/>
    <row r="7" spans="1:22" ht="27" customHeight="1">
      <c r="A7" s="586" t="s">
        <v>329</v>
      </c>
      <c r="B7" s="587"/>
      <c r="C7" s="588" t="s">
        <v>330</v>
      </c>
      <c r="D7" s="589"/>
      <c r="E7" s="589"/>
      <c r="F7" s="589"/>
      <c r="G7" s="589"/>
      <c r="H7" s="589"/>
      <c r="I7" s="589"/>
      <c r="J7" s="589"/>
      <c r="K7" s="589"/>
      <c r="L7" s="589"/>
      <c r="M7" s="589"/>
      <c r="N7" s="589"/>
      <c r="O7" s="589"/>
      <c r="P7" s="589"/>
      <c r="Q7" s="590"/>
    </row>
    <row r="8" spans="1:22">
      <c r="A8" s="102"/>
      <c r="B8" s="102"/>
      <c r="C8" s="102"/>
      <c r="D8" s="103"/>
      <c r="E8" s="102"/>
      <c r="F8" s="102"/>
      <c r="G8" s="102"/>
      <c r="H8" s="102"/>
      <c r="I8" s="102"/>
      <c r="J8" s="102"/>
      <c r="K8" s="102"/>
      <c r="L8" s="102"/>
      <c r="M8" s="102"/>
      <c r="N8" s="102"/>
      <c r="O8" s="102"/>
      <c r="P8" s="102"/>
    </row>
    <row r="9" spans="1:22" ht="14.1" customHeight="1">
      <c r="A9" s="594" t="s">
        <v>331</v>
      </c>
      <c r="B9" s="594" t="s">
        <v>332</v>
      </c>
      <c r="C9" s="594" t="s">
        <v>150</v>
      </c>
      <c r="D9" s="594" t="s">
        <v>333</v>
      </c>
      <c r="E9" s="594" t="s">
        <v>334</v>
      </c>
      <c r="F9" s="74" t="s">
        <v>335</v>
      </c>
      <c r="G9" s="74" t="s">
        <v>336</v>
      </c>
      <c r="H9" s="74" t="s">
        <v>337</v>
      </c>
      <c r="I9" s="74" t="s">
        <v>338</v>
      </c>
      <c r="J9" s="74" t="s">
        <v>339</v>
      </c>
      <c r="K9" s="74" t="s">
        <v>340</v>
      </c>
      <c r="L9" s="594" t="s">
        <v>341</v>
      </c>
      <c r="M9" s="594" t="s">
        <v>342</v>
      </c>
      <c r="N9" s="74" t="s">
        <v>343</v>
      </c>
      <c r="O9" s="74" t="s">
        <v>344</v>
      </c>
      <c r="P9" s="74" t="s">
        <v>345</v>
      </c>
      <c r="Q9" s="74" t="s">
        <v>51</v>
      </c>
    </row>
    <row r="10" spans="1:22" ht="24" customHeight="1">
      <c r="A10" s="595"/>
      <c r="B10" s="595"/>
      <c r="C10" s="595"/>
      <c r="D10" s="595"/>
      <c r="E10" s="595"/>
      <c r="F10" s="104" t="s">
        <v>346</v>
      </c>
      <c r="G10" s="104" t="s">
        <v>346</v>
      </c>
      <c r="H10" s="105" t="s">
        <v>347</v>
      </c>
      <c r="I10" s="104" t="s">
        <v>348</v>
      </c>
      <c r="J10" s="104" t="s">
        <v>348</v>
      </c>
      <c r="K10" s="104" t="s">
        <v>348</v>
      </c>
      <c r="L10" s="595"/>
      <c r="M10" s="595"/>
      <c r="N10" s="74"/>
      <c r="O10" s="116" t="str">
        <f>'PLEASE FILL IN HERE FIRST!!!'!B43</f>
        <v>US $</v>
      </c>
      <c r="P10" s="116" t="str">
        <f>'PLEASE FILL IN HERE FIRST!!!'!B43</f>
        <v>US $</v>
      </c>
      <c r="Q10" s="116" t="str">
        <f>'PLEASE FILL IN HERE FIRST!!!'!B43</f>
        <v>US $</v>
      </c>
    </row>
    <row r="11" spans="1:22" ht="20.25" customHeight="1">
      <c r="A11" s="106" t="s">
        <v>349</v>
      </c>
      <c r="B11" s="70" t="s">
        <v>332</v>
      </c>
      <c r="C11" s="70" t="s">
        <v>150</v>
      </c>
      <c r="D11" s="69" t="s">
        <v>350</v>
      </c>
      <c r="E11" s="69" t="s">
        <v>351</v>
      </c>
      <c r="F11" s="90">
        <v>43328</v>
      </c>
      <c r="G11" s="90">
        <v>43332</v>
      </c>
      <c r="H11" s="69" t="s">
        <v>352</v>
      </c>
      <c r="I11" s="69"/>
      <c r="J11" s="69"/>
      <c r="K11" s="69"/>
      <c r="L11" s="69" t="s">
        <v>353</v>
      </c>
      <c r="M11" s="69" t="s">
        <v>354</v>
      </c>
      <c r="N11" s="69">
        <v>4</v>
      </c>
      <c r="O11" s="117">
        <f>Prospectus!I77</f>
        <v>190</v>
      </c>
      <c r="P11" s="117">
        <f>'PLEASE FILL IN HERE FIRST!!!'!B47</f>
        <v>190</v>
      </c>
      <c r="Q11" s="117">
        <f>'PLEASE FILL IN HERE FIRST!!!'!B45</f>
        <v>17</v>
      </c>
    </row>
    <row r="12" spans="1:22" ht="19.5" customHeight="1">
      <c r="A12" s="74">
        <v>1</v>
      </c>
      <c r="B12" s="107"/>
      <c r="C12" s="107"/>
      <c r="D12" s="108"/>
      <c r="E12" s="108"/>
      <c r="F12" s="109"/>
      <c r="G12" s="109"/>
      <c r="H12" s="108"/>
      <c r="I12" s="108"/>
      <c r="J12" s="108"/>
      <c r="K12" s="108"/>
      <c r="L12" s="108"/>
      <c r="M12" s="118"/>
      <c r="N12" s="74" t="str">
        <f>IF(AND(F12&lt;&gt;0,G12&lt;&gt;0),G12-F12,"")</f>
        <v/>
      </c>
      <c r="O12" s="119" t="str">
        <f>IF(AND(I12="x",L12="SR"),Prospectus!$H$90*N12,IF(AND(I12="x",L12="DR"),Prospectus!$H$91*N12,IF(AND(J12="x",L12="SR"),Prospectus!$H$108*N12,IF(AND(J12="x",L12="DR"),Prospectus!$H$109*N12,IF(AND(K12="x",L12="SR"),Prospectus!$H$126*N12,IF(AND(K12="x",L12="DR"),Prospectus!$H$127*N12," "))))))</f>
        <v xml:space="preserve"> </v>
      </c>
      <c r="P12" s="119" t="str">
        <f>IF(H12="x",$P$11,IF(I12="x","",IF(J12="x","",IF(K12="x","",""))))</f>
        <v/>
      </c>
      <c r="Q12" s="119" t="str">
        <f t="shared" ref="Q12:Q41" si="0">IF(E12="PLA",$Q$11,"")</f>
        <v/>
      </c>
      <c r="T12" s="8" t="str">
        <f>$B12&amp;" "&amp;$C12</f>
        <v xml:space="preserve"> </v>
      </c>
    </row>
    <row r="13" spans="1:22" ht="19.5" customHeight="1">
      <c r="A13" s="74">
        <v>2</v>
      </c>
      <c r="B13" s="107"/>
      <c r="C13" s="107"/>
      <c r="D13" s="108"/>
      <c r="E13" s="108"/>
      <c r="F13" s="109"/>
      <c r="G13" s="109"/>
      <c r="H13" s="108"/>
      <c r="I13" s="108"/>
      <c r="J13" s="108"/>
      <c r="K13" s="108"/>
      <c r="L13" s="108"/>
      <c r="M13" s="118"/>
      <c r="N13" s="74" t="str">
        <f t="shared" ref="N13:N41" si="1">IF(AND(F13&lt;&gt;0,G13&lt;&gt;0),G13-F13,"")</f>
        <v/>
      </c>
      <c r="O13" s="119" t="str">
        <f>IF(AND(I13="x",L13="SR"),Prospectus!$H$90*N13,IF(AND(I13="x",L13="DR"),Prospectus!$H$91*N13,IF(AND(J13="x",L13="SR"),Prospectus!$H$108*N13,IF(AND(J13="x",L13="DR"),Prospectus!$H$109*N13,IF(AND(K13="x",L13="SR"),Prospectus!$H$126*N13,IF(AND(K13="x",L13="DR"),Prospectus!$H$127*N13," "))))))</f>
        <v xml:space="preserve"> </v>
      </c>
      <c r="P13" s="119" t="str">
        <f t="shared" ref="P13:P41" si="2">IF(H13="x",$P$11,IF(I13="x","",IF(J13="x","",IF(K13="x","",""))))</f>
        <v/>
      </c>
      <c r="Q13" s="119" t="str">
        <f t="shared" si="0"/>
        <v/>
      </c>
      <c r="T13" s="8" t="str">
        <f t="shared" ref="T13:T44" si="3">$B13&amp;" "&amp;$C13</f>
        <v xml:space="preserve"> </v>
      </c>
    </row>
    <row r="14" spans="1:22" ht="19.5" customHeight="1">
      <c r="A14" s="74">
        <v>3</v>
      </c>
      <c r="B14" s="107"/>
      <c r="C14" s="107"/>
      <c r="D14" s="108"/>
      <c r="E14" s="108"/>
      <c r="F14" s="109"/>
      <c r="G14" s="109"/>
      <c r="H14" s="108"/>
      <c r="I14" s="108"/>
      <c r="J14" s="108"/>
      <c r="K14" s="108"/>
      <c r="L14" s="108"/>
      <c r="M14" s="118"/>
      <c r="N14" s="74" t="str">
        <f t="shared" si="1"/>
        <v/>
      </c>
      <c r="O14" s="119" t="str">
        <f>IF(AND(I14="x",L14="SR"),Prospectus!$H$90*N14,IF(AND(I14="x",L14="DR"),Prospectus!$H$91*N14,IF(AND(J14="x",L14="SR"),Prospectus!$H$108*N14,IF(AND(J14="x",L14="DR"),Prospectus!$H$109*N14,IF(AND(K14="x",L14="SR"),Prospectus!$H$126*N14,IF(AND(K14="x",L14="DR"),Prospectus!$H$127*N14," "))))))</f>
        <v xml:space="preserve"> </v>
      </c>
      <c r="P14" s="119" t="str">
        <f t="shared" si="2"/>
        <v/>
      </c>
      <c r="Q14" s="119" t="str">
        <f t="shared" si="0"/>
        <v/>
      </c>
      <c r="T14" s="8" t="str">
        <f t="shared" si="3"/>
        <v xml:space="preserve"> </v>
      </c>
    </row>
    <row r="15" spans="1:22" ht="19.5" customHeight="1">
      <c r="A15" s="74">
        <v>4</v>
      </c>
      <c r="B15" s="107"/>
      <c r="C15" s="107"/>
      <c r="D15" s="108"/>
      <c r="E15" s="108"/>
      <c r="F15" s="109"/>
      <c r="G15" s="109"/>
      <c r="H15" s="108"/>
      <c r="I15" s="108"/>
      <c r="J15" s="108"/>
      <c r="K15" s="108"/>
      <c r="L15" s="108"/>
      <c r="M15" s="118"/>
      <c r="N15" s="74" t="str">
        <f t="shared" si="1"/>
        <v/>
      </c>
      <c r="O15" s="119" t="str">
        <f>IF(AND(I15="x",L15="SR"),Prospectus!$H$90*N15,IF(AND(I15="x",L15="DR"),Prospectus!$H$91*N15,IF(AND(J15="x",L15="SR"),Prospectus!$H$108*N15,IF(AND(J15="x",L15="DR"),Prospectus!$H$109*N15,IF(AND(K15="x",L15="SR"),Prospectus!$H$126*N15,IF(AND(K15="x",L15="DR"),Prospectus!$H$127*N15," "))))))</f>
        <v xml:space="preserve"> </v>
      </c>
      <c r="P15" s="119" t="str">
        <f t="shared" si="2"/>
        <v/>
      </c>
      <c r="Q15" s="119" t="str">
        <f t="shared" si="0"/>
        <v/>
      </c>
      <c r="T15" s="8" t="str">
        <f t="shared" si="3"/>
        <v xml:space="preserve"> </v>
      </c>
    </row>
    <row r="16" spans="1:22" ht="19.5" customHeight="1">
      <c r="A16" s="74">
        <v>5</v>
      </c>
      <c r="B16" s="107"/>
      <c r="C16" s="107"/>
      <c r="D16" s="108"/>
      <c r="E16" s="108"/>
      <c r="F16" s="109"/>
      <c r="G16" s="109"/>
      <c r="H16" s="108"/>
      <c r="I16" s="108"/>
      <c r="J16" s="108"/>
      <c r="K16" s="108"/>
      <c r="L16" s="108"/>
      <c r="M16" s="118"/>
      <c r="N16" s="74" t="str">
        <f t="shared" si="1"/>
        <v/>
      </c>
      <c r="O16" s="119" t="str">
        <f>IF(AND(I16="x",L16="SR"),Prospectus!$H$90*N16,IF(AND(I16="x",L16="DR"),Prospectus!$H$91*N16,IF(AND(J16="x",L16="SR"),Prospectus!$H$108*N16,IF(AND(J16="x",L16="DR"),Prospectus!$H$109*N16,IF(AND(K16="x",L16="SR"),Prospectus!$H$126*N16,IF(AND(K16="x",L16="DR"),Prospectus!$H$127*N16," "))))))</f>
        <v xml:space="preserve"> </v>
      </c>
      <c r="P16" s="119" t="str">
        <f t="shared" si="2"/>
        <v/>
      </c>
      <c r="Q16" s="119" t="str">
        <f t="shared" si="0"/>
        <v/>
      </c>
      <c r="T16" s="8" t="str">
        <f t="shared" si="3"/>
        <v xml:space="preserve"> </v>
      </c>
    </row>
    <row r="17" spans="1:20" ht="19.5" customHeight="1">
      <c r="A17" s="74">
        <v>6</v>
      </c>
      <c r="B17" s="107"/>
      <c r="C17" s="107"/>
      <c r="D17" s="108"/>
      <c r="E17" s="108"/>
      <c r="F17" s="109"/>
      <c r="G17" s="109"/>
      <c r="H17" s="108"/>
      <c r="I17" s="108"/>
      <c r="J17" s="108"/>
      <c r="K17" s="108"/>
      <c r="L17" s="108"/>
      <c r="M17" s="118"/>
      <c r="N17" s="74" t="str">
        <f t="shared" si="1"/>
        <v/>
      </c>
      <c r="O17" s="119" t="str">
        <f>IF(AND(I17="x",L17="SR"),Prospectus!$H$90*N17,IF(AND(I17="x",L17="DR"),Prospectus!$H$91*N17,IF(AND(J17="x",L17="SR"),Prospectus!$H$108*N17,IF(AND(J17="x",L17="DR"),Prospectus!$H$109*N17,IF(AND(K17="x",L17="SR"),Prospectus!$H$126*N17,IF(AND(K17="x",L17="DR"),Prospectus!$H$127*N17," "))))))</f>
        <v xml:space="preserve"> </v>
      </c>
      <c r="P17" s="119" t="str">
        <f t="shared" si="2"/>
        <v/>
      </c>
      <c r="Q17" s="119" t="str">
        <f t="shared" si="0"/>
        <v/>
      </c>
      <c r="T17" s="8" t="str">
        <f t="shared" si="3"/>
        <v xml:space="preserve"> </v>
      </c>
    </row>
    <row r="18" spans="1:20" ht="19.5" customHeight="1">
      <c r="A18" s="74">
        <v>7</v>
      </c>
      <c r="B18" s="107"/>
      <c r="C18" s="107"/>
      <c r="D18" s="108"/>
      <c r="E18" s="108"/>
      <c r="F18" s="109"/>
      <c r="G18" s="109"/>
      <c r="H18" s="108"/>
      <c r="I18" s="108"/>
      <c r="J18" s="108"/>
      <c r="K18" s="108"/>
      <c r="L18" s="108"/>
      <c r="M18" s="118"/>
      <c r="N18" s="74" t="str">
        <f t="shared" si="1"/>
        <v/>
      </c>
      <c r="O18" s="119" t="str">
        <f>IF(AND(I18="x",L18="SR"),Prospectus!$H$90*N18,IF(AND(I18="x",L18="DR"),Prospectus!$H$91*N18,IF(AND(J18="x",L18="SR"),Prospectus!$H$108*N18,IF(AND(J18="x",L18="DR"),Prospectus!$H$109*N18,IF(AND(K18="x",L18="SR"),Prospectus!$H$126*N18,IF(AND(K18="x",L18="DR"),Prospectus!$H$127*N18," "))))))</f>
        <v xml:space="preserve"> </v>
      </c>
      <c r="P18" s="119" t="str">
        <f t="shared" si="2"/>
        <v/>
      </c>
      <c r="Q18" s="119" t="str">
        <f t="shared" si="0"/>
        <v/>
      </c>
      <c r="T18" s="8" t="str">
        <f t="shared" si="3"/>
        <v xml:space="preserve"> </v>
      </c>
    </row>
    <row r="19" spans="1:20" ht="19.5" customHeight="1">
      <c r="A19" s="74">
        <v>8</v>
      </c>
      <c r="B19" s="107"/>
      <c r="C19" s="107"/>
      <c r="D19" s="108"/>
      <c r="E19" s="108"/>
      <c r="F19" s="109"/>
      <c r="G19" s="109"/>
      <c r="H19" s="108"/>
      <c r="I19" s="108"/>
      <c r="J19" s="108"/>
      <c r="K19" s="108"/>
      <c r="L19" s="108"/>
      <c r="M19" s="118"/>
      <c r="N19" s="74" t="str">
        <f t="shared" si="1"/>
        <v/>
      </c>
      <c r="O19" s="119" t="str">
        <f>IF(AND(I19="x",L19="SR"),Prospectus!$H$90*N19,IF(AND(I19="x",L19="DR"),Prospectus!$H$91*N19,IF(AND(J19="x",L19="SR"),Prospectus!$H$108*N19,IF(AND(J19="x",L19="DR"),Prospectus!$H$109*N19,IF(AND(K19="x",L19="SR"),Prospectus!$H$126*N19,IF(AND(K19="x",L19="DR"),Prospectus!$H$127*N19," "))))))</f>
        <v xml:space="preserve"> </v>
      </c>
      <c r="P19" s="119" t="str">
        <f t="shared" si="2"/>
        <v/>
      </c>
      <c r="Q19" s="119" t="str">
        <f t="shared" si="0"/>
        <v/>
      </c>
      <c r="T19" s="8" t="str">
        <f t="shared" si="3"/>
        <v xml:space="preserve"> </v>
      </c>
    </row>
    <row r="20" spans="1:20" ht="19.5" customHeight="1">
      <c r="A20" s="74">
        <v>9</v>
      </c>
      <c r="B20" s="107"/>
      <c r="C20" s="107"/>
      <c r="D20" s="108"/>
      <c r="E20" s="108"/>
      <c r="F20" s="109"/>
      <c r="G20" s="109"/>
      <c r="H20" s="108"/>
      <c r="I20" s="108"/>
      <c r="J20" s="108"/>
      <c r="K20" s="108"/>
      <c r="L20" s="108"/>
      <c r="M20" s="118"/>
      <c r="N20" s="74" t="str">
        <f t="shared" si="1"/>
        <v/>
      </c>
      <c r="O20" s="119" t="str">
        <f>IF(AND(I20="x",L20="SR"),Prospectus!$H$90*N20,IF(AND(I20="x",L20="DR"),Prospectus!$H$91*N20,IF(AND(J20="x",L20="SR"),Prospectus!$H$108*N20,IF(AND(J20="x",L20="DR"),Prospectus!$H$109*N20,IF(AND(K20="x",L20="SR"),Prospectus!$H$126*N20,IF(AND(K20="x",L20="DR"),Prospectus!$H$127*N20," "))))))</f>
        <v xml:space="preserve"> </v>
      </c>
      <c r="P20" s="119" t="str">
        <f t="shared" si="2"/>
        <v/>
      </c>
      <c r="Q20" s="119" t="str">
        <f t="shared" si="0"/>
        <v/>
      </c>
      <c r="T20" s="8" t="str">
        <f t="shared" si="3"/>
        <v xml:space="preserve"> </v>
      </c>
    </row>
    <row r="21" spans="1:20" ht="19.5" customHeight="1">
      <c r="A21" s="74">
        <v>10</v>
      </c>
      <c r="B21" s="107"/>
      <c r="C21" s="107"/>
      <c r="D21" s="108"/>
      <c r="E21" s="108"/>
      <c r="F21" s="109"/>
      <c r="G21" s="109"/>
      <c r="H21" s="108"/>
      <c r="I21" s="108"/>
      <c r="J21" s="108"/>
      <c r="K21" s="108"/>
      <c r="L21" s="108"/>
      <c r="M21" s="118"/>
      <c r="N21" s="74" t="str">
        <f t="shared" si="1"/>
        <v/>
      </c>
      <c r="O21" s="119" t="str">
        <f>IF(AND(I21="x",L21="SR"),Prospectus!$H$90*N21,IF(AND(I21="x",L21="DR"),Prospectus!$H$91*N21,IF(AND(J21="x",L21="SR"),Prospectus!$H$108*N21,IF(AND(J21="x",L21="DR"),Prospectus!$H$109*N21,IF(AND(K21="x",L21="SR"),Prospectus!$H$126*N21,IF(AND(K21="x",L21="DR"),Prospectus!$H$127*N21," "))))))</f>
        <v xml:space="preserve"> </v>
      </c>
      <c r="P21" s="119" t="str">
        <f t="shared" si="2"/>
        <v/>
      </c>
      <c r="Q21" s="119" t="str">
        <f t="shared" si="0"/>
        <v/>
      </c>
      <c r="T21" s="8" t="str">
        <f t="shared" si="3"/>
        <v xml:space="preserve"> </v>
      </c>
    </row>
    <row r="22" spans="1:20" ht="19.5" customHeight="1">
      <c r="A22" s="74">
        <v>11</v>
      </c>
      <c r="B22" s="107"/>
      <c r="C22" s="107"/>
      <c r="D22" s="108"/>
      <c r="E22" s="108"/>
      <c r="F22" s="109"/>
      <c r="G22" s="109"/>
      <c r="H22" s="108"/>
      <c r="I22" s="108"/>
      <c r="J22" s="108"/>
      <c r="K22" s="108"/>
      <c r="L22" s="108"/>
      <c r="M22" s="118"/>
      <c r="N22" s="74" t="str">
        <f t="shared" si="1"/>
        <v/>
      </c>
      <c r="O22" s="119" t="str">
        <f>IF(AND(I22="x",L22="SR"),Prospectus!$H$90*N22,IF(AND(I22="x",L22="DR"),Prospectus!$H$91*N22,IF(AND(J22="x",L22="SR"),Prospectus!$H$108*N22,IF(AND(J22="x",L22="DR"),Prospectus!$H$109*N22,IF(AND(K22="x",L22="SR"),Prospectus!$H$126*N22,IF(AND(K22="x",L22="DR"),Prospectus!$H$127*N22," "))))))</f>
        <v xml:space="preserve"> </v>
      </c>
      <c r="P22" s="119" t="str">
        <f t="shared" si="2"/>
        <v/>
      </c>
      <c r="Q22" s="119" t="str">
        <f t="shared" si="0"/>
        <v/>
      </c>
      <c r="T22" s="8" t="str">
        <f t="shared" si="3"/>
        <v xml:space="preserve"> </v>
      </c>
    </row>
    <row r="23" spans="1:20" ht="19.5" customHeight="1">
      <c r="A23" s="74">
        <v>12</v>
      </c>
      <c r="B23" s="107"/>
      <c r="C23" s="107"/>
      <c r="D23" s="108"/>
      <c r="E23" s="108"/>
      <c r="F23" s="109"/>
      <c r="G23" s="109"/>
      <c r="H23" s="108"/>
      <c r="I23" s="108"/>
      <c r="J23" s="108"/>
      <c r="K23" s="108"/>
      <c r="L23" s="108"/>
      <c r="M23" s="118"/>
      <c r="N23" s="74" t="str">
        <f t="shared" si="1"/>
        <v/>
      </c>
      <c r="O23" s="119" t="str">
        <f>IF(AND(I23="x",L23="SR"),Prospectus!$H$90*N23,IF(AND(I23="x",L23="DR"),Prospectus!$H$91*N23,IF(AND(J23="x",L23="SR"),Prospectus!$H$108*N23,IF(AND(J23="x",L23="DR"),Prospectus!$H$109*N23,IF(AND(K23="x",L23="SR"),Prospectus!$H$126*N23,IF(AND(K23="x",L23="DR"),Prospectus!$H$127*N23," "))))))</f>
        <v xml:space="preserve"> </v>
      </c>
      <c r="P23" s="119" t="str">
        <f t="shared" si="2"/>
        <v/>
      </c>
      <c r="Q23" s="119" t="str">
        <f t="shared" si="0"/>
        <v/>
      </c>
      <c r="T23" s="8" t="str">
        <f t="shared" si="3"/>
        <v xml:space="preserve"> </v>
      </c>
    </row>
    <row r="24" spans="1:20" ht="19.5" customHeight="1">
      <c r="A24" s="74">
        <v>13</v>
      </c>
      <c r="B24" s="107"/>
      <c r="C24" s="107"/>
      <c r="D24" s="108"/>
      <c r="E24" s="108"/>
      <c r="F24" s="109"/>
      <c r="G24" s="109"/>
      <c r="H24" s="108"/>
      <c r="I24" s="108"/>
      <c r="J24" s="108"/>
      <c r="K24" s="108"/>
      <c r="L24" s="108"/>
      <c r="M24" s="118"/>
      <c r="N24" s="74" t="str">
        <f t="shared" si="1"/>
        <v/>
      </c>
      <c r="O24" s="119" t="str">
        <f>IF(AND(I24="x",L24="SR"),Prospectus!$H$90*N24,IF(AND(I24="x",L24="DR"),Prospectus!$H$91*N24,IF(AND(J24="x",L24="SR"),Prospectus!$H$108*N24,IF(AND(J24="x",L24="DR"),Prospectus!$H$109*N24,IF(AND(K24="x",L24="SR"),Prospectus!$H$126*N24,IF(AND(K24="x",L24="DR"),Prospectus!$H$127*N24," "))))))</f>
        <v xml:space="preserve"> </v>
      </c>
      <c r="P24" s="119" t="str">
        <f t="shared" si="2"/>
        <v/>
      </c>
      <c r="Q24" s="119" t="str">
        <f t="shared" si="0"/>
        <v/>
      </c>
      <c r="T24" s="8" t="str">
        <f t="shared" si="3"/>
        <v xml:space="preserve"> </v>
      </c>
    </row>
    <row r="25" spans="1:20" ht="19.5" customHeight="1">
      <c r="A25" s="74">
        <v>14</v>
      </c>
      <c r="B25" s="107"/>
      <c r="C25" s="107"/>
      <c r="D25" s="108"/>
      <c r="E25" s="108"/>
      <c r="F25" s="109"/>
      <c r="G25" s="109"/>
      <c r="H25" s="108"/>
      <c r="I25" s="108"/>
      <c r="J25" s="108"/>
      <c r="K25" s="108"/>
      <c r="L25" s="108"/>
      <c r="M25" s="118"/>
      <c r="N25" s="74" t="str">
        <f t="shared" si="1"/>
        <v/>
      </c>
      <c r="O25" s="119" t="str">
        <f>IF(AND(I25="x",L25="SR"),Prospectus!$H$90*N25,IF(AND(I25="x",L25="DR"),Prospectus!$H$91*N25,IF(AND(J25="x",L25="SR"),Prospectus!$H$108*N25,IF(AND(J25="x",L25="DR"),Prospectus!$H$109*N25,IF(AND(K25="x",L25="SR"),Prospectus!$H$126*N25,IF(AND(K25="x",L25="DR"),Prospectus!$H$127*N25," "))))))</f>
        <v xml:space="preserve"> </v>
      </c>
      <c r="P25" s="119" t="str">
        <f t="shared" si="2"/>
        <v/>
      </c>
      <c r="Q25" s="119" t="str">
        <f t="shared" si="0"/>
        <v/>
      </c>
      <c r="T25" s="8" t="str">
        <f t="shared" si="3"/>
        <v xml:space="preserve"> </v>
      </c>
    </row>
    <row r="26" spans="1:20" ht="19.5" customHeight="1">
      <c r="A26" s="74">
        <v>15</v>
      </c>
      <c r="B26" s="107"/>
      <c r="C26" s="107"/>
      <c r="D26" s="108"/>
      <c r="E26" s="108"/>
      <c r="F26" s="109"/>
      <c r="G26" s="109"/>
      <c r="H26" s="108"/>
      <c r="I26" s="108"/>
      <c r="J26" s="108"/>
      <c r="K26" s="108"/>
      <c r="L26" s="108"/>
      <c r="M26" s="118"/>
      <c r="N26" s="74" t="str">
        <f t="shared" si="1"/>
        <v/>
      </c>
      <c r="O26" s="119" t="str">
        <f>IF(AND(I26="x",L26="SR"),Prospectus!$H$90*N26,IF(AND(I26="x",L26="DR"),Prospectus!$H$91*N26,IF(AND(J26="x",L26="SR"),Prospectus!$H$108*N26,IF(AND(J26="x",L26="DR"),Prospectus!$H$109*N26,IF(AND(K26="x",L26="SR"),Prospectus!$H$126*N26,IF(AND(K26="x",L26="DR"),Prospectus!$H$127*N26," "))))))</f>
        <v xml:space="preserve"> </v>
      </c>
      <c r="P26" s="119" t="str">
        <f t="shared" si="2"/>
        <v/>
      </c>
      <c r="Q26" s="119" t="str">
        <f t="shared" si="0"/>
        <v/>
      </c>
      <c r="T26" s="8" t="str">
        <f t="shared" si="3"/>
        <v xml:space="preserve"> </v>
      </c>
    </row>
    <row r="27" spans="1:20" ht="19.5" customHeight="1">
      <c r="A27" s="74">
        <v>16</v>
      </c>
      <c r="B27" s="107"/>
      <c r="C27" s="107"/>
      <c r="D27" s="108"/>
      <c r="E27" s="108"/>
      <c r="F27" s="109"/>
      <c r="G27" s="109"/>
      <c r="H27" s="108"/>
      <c r="I27" s="108"/>
      <c r="J27" s="108"/>
      <c r="K27" s="108"/>
      <c r="L27" s="108"/>
      <c r="M27" s="118"/>
      <c r="N27" s="74" t="str">
        <f t="shared" si="1"/>
        <v/>
      </c>
      <c r="O27" s="119" t="str">
        <f>IF(AND(I27="x",L27="SR"),Prospectus!$H$90*N27,IF(AND(I27="x",L27="DR"),Prospectus!$H$91*N27,IF(AND(J27="x",L27="SR"),Prospectus!$H$108*N27,IF(AND(J27="x",L27="DR"),Prospectus!$H$109*N27,IF(AND(K27="x",L27="SR"),Prospectus!$H$126*N27,IF(AND(K27="x",L27="DR"),Prospectus!$H$127*N27," "))))))</f>
        <v xml:space="preserve"> </v>
      </c>
      <c r="P27" s="119" t="str">
        <f t="shared" si="2"/>
        <v/>
      </c>
      <c r="Q27" s="119" t="str">
        <f t="shared" si="0"/>
        <v/>
      </c>
      <c r="T27" s="8" t="str">
        <f t="shared" si="3"/>
        <v xml:space="preserve"> </v>
      </c>
    </row>
    <row r="28" spans="1:20" ht="19.5" customHeight="1">
      <c r="A28" s="74">
        <v>17</v>
      </c>
      <c r="B28" s="107"/>
      <c r="C28" s="107"/>
      <c r="D28" s="108"/>
      <c r="E28" s="108"/>
      <c r="F28" s="109"/>
      <c r="G28" s="109"/>
      <c r="H28" s="108"/>
      <c r="I28" s="108"/>
      <c r="J28" s="108"/>
      <c r="K28" s="108"/>
      <c r="L28" s="108"/>
      <c r="M28" s="118"/>
      <c r="N28" s="74" t="str">
        <f t="shared" si="1"/>
        <v/>
      </c>
      <c r="O28" s="119" t="str">
        <f>IF(AND(I28="x",L28="SR"),Prospectus!$H$90*N28,IF(AND(I28="x",L28="DR"),Prospectus!$H$91*N28,IF(AND(J28="x",L28="SR"),Prospectus!$H$108*N28,IF(AND(J28="x",L28="DR"),Prospectus!$H$109*N28,IF(AND(K28="x",L28="SR"),Prospectus!$H$126*N28,IF(AND(K28="x",L28="DR"),Prospectus!$H$127*N28," "))))))</f>
        <v xml:space="preserve"> </v>
      </c>
      <c r="P28" s="119" t="str">
        <f t="shared" si="2"/>
        <v/>
      </c>
      <c r="Q28" s="119" t="str">
        <f t="shared" si="0"/>
        <v/>
      </c>
      <c r="T28" s="8" t="str">
        <f t="shared" si="3"/>
        <v xml:space="preserve"> </v>
      </c>
    </row>
    <row r="29" spans="1:20" ht="19.5" customHeight="1">
      <c r="A29" s="74">
        <v>18</v>
      </c>
      <c r="B29" s="107"/>
      <c r="C29" s="107"/>
      <c r="D29" s="108"/>
      <c r="E29" s="108"/>
      <c r="F29" s="109"/>
      <c r="G29" s="109"/>
      <c r="H29" s="108"/>
      <c r="I29" s="108"/>
      <c r="J29" s="108"/>
      <c r="K29" s="108"/>
      <c r="L29" s="108"/>
      <c r="M29" s="118"/>
      <c r="N29" s="74" t="str">
        <f t="shared" si="1"/>
        <v/>
      </c>
      <c r="O29" s="119" t="str">
        <f>IF(AND(I29="x",L29="SR"),Prospectus!$H$90*N29,IF(AND(I29="x",L29="DR"),Prospectus!$H$91*N29,IF(AND(J29="x",L29="SR"),Prospectus!$H$108*N29,IF(AND(J29="x",L29="DR"),Prospectus!$H$109*N29,IF(AND(K29="x",L29="SR"),Prospectus!$H$126*N29,IF(AND(K29="x",L29="DR"),Prospectus!$H$127*N29," "))))))</f>
        <v xml:space="preserve"> </v>
      </c>
      <c r="P29" s="119" t="str">
        <f t="shared" si="2"/>
        <v/>
      </c>
      <c r="Q29" s="119" t="str">
        <f t="shared" si="0"/>
        <v/>
      </c>
      <c r="T29" s="8" t="str">
        <f t="shared" si="3"/>
        <v xml:space="preserve"> </v>
      </c>
    </row>
    <row r="30" spans="1:20" ht="19.5" customHeight="1">
      <c r="A30" s="74">
        <v>19</v>
      </c>
      <c r="B30" s="107"/>
      <c r="C30" s="107"/>
      <c r="D30" s="108"/>
      <c r="E30" s="108"/>
      <c r="F30" s="109"/>
      <c r="G30" s="109"/>
      <c r="H30" s="108"/>
      <c r="I30" s="108"/>
      <c r="J30" s="108"/>
      <c r="K30" s="108"/>
      <c r="L30" s="108"/>
      <c r="M30" s="118"/>
      <c r="N30" s="74" t="str">
        <f t="shared" si="1"/>
        <v/>
      </c>
      <c r="O30" s="119" t="str">
        <f>IF(AND(I30="x",L30="SR"),Prospectus!$H$90*N30,IF(AND(I30="x",L30="DR"),Prospectus!$H$91*N30,IF(AND(J30="x",L30="SR"),Prospectus!$H$108*N30,IF(AND(J30="x",L30="DR"),Prospectus!$H$109*N30,IF(AND(K30="x",L30="SR"),Prospectus!$H$126*N30,IF(AND(K30="x",L30="DR"),Prospectus!$H$127*N30," "))))))</f>
        <v xml:space="preserve"> </v>
      </c>
      <c r="P30" s="119" t="str">
        <f t="shared" si="2"/>
        <v/>
      </c>
      <c r="Q30" s="119" t="str">
        <f t="shared" si="0"/>
        <v/>
      </c>
      <c r="T30" s="8" t="str">
        <f t="shared" si="3"/>
        <v xml:space="preserve"> </v>
      </c>
    </row>
    <row r="31" spans="1:20" ht="19.5" customHeight="1">
      <c r="A31" s="74">
        <v>20</v>
      </c>
      <c r="B31" s="107"/>
      <c r="C31" s="107"/>
      <c r="D31" s="108"/>
      <c r="E31" s="108"/>
      <c r="F31" s="109"/>
      <c r="G31" s="109"/>
      <c r="H31" s="108"/>
      <c r="I31" s="108"/>
      <c r="J31" s="108"/>
      <c r="K31" s="108"/>
      <c r="L31" s="108"/>
      <c r="M31" s="118"/>
      <c r="N31" s="74" t="str">
        <f t="shared" si="1"/>
        <v/>
      </c>
      <c r="O31" s="119" t="str">
        <f>IF(AND(I31="x",L31="SR"),Prospectus!$H$90*N31,IF(AND(I31="x",L31="DR"),Prospectus!$H$91*N31,IF(AND(J31="x",L31="SR"),Prospectus!$H$108*N31,IF(AND(J31="x",L31="DR"),Prospectus!$H$109*N31,IF(AND(K31="x",L31="SR"),Prospectus!$H$126*N31,IF(AND(K31="x",L31="DR"),Prospectus!$H$127*N31," "))))))</f>
        <v xml:space="preserve"> </v>
      </c>
      <c r="P31" s="119" t="str">
        <f t="shared" si="2"/>
        <v/>
      </c>
      <c r="Q31" s="119" t="str">
        <f t="shared" si="0"/>
        <v/>
      </c>
      <c r="T31" s="8" t="str">
        <f t="shared" si="3"/>
        <v xml:space="preserve"> </v>
      </c>
    </row>
    <row r="32" spans="1:20" ht="19.5" customHeight="1">
      <c r="A32" s="74">
        <v>21</v>
      </c>
      <c r="B32" s="107"/>
      <c r="C32" s="107"/>
      <c r="D32" s="108"/>
      <c r="E32" s="108"/>
      <c r="F32" s="109"/>
      <c r="G32" s="109"/>
      <c r="H32" s="108"/>
      <c r="I32" s="108"/>
      <c r="J32" s="108"/>
      <c r="K32" s="108"/>
      <c r="L32" s="108"/>
      <c r="M32" s="118"/>
      <c r="N32" s="74" t="str">
        <f t="shared" si="1"/>
        <v/>
      </c>
      <c r="O32" s="119" t="str">
        <f>IF(AND(I32="x",L32="SR"),Prospectus!$H$90*N32,IF(AND(I32="x",L32="DR"),Prospectus!$H$91*N32,IF(AND(J32="x",L32="SR"),Prospectus!$H$108*N32,IF(AND(J32="x",L32="DR"),Prospectus!$H$109*N32,IF(AND(K32="x",L32="SR"),Prospectus!$H$126*N32,IF(AND(K32="x",L32="DR"),Prospectus!$H$127*N32," "))))))</f>
        <v xml:space="preserve"> </v>
      </c>
      <c r="P32" s="119" t="str">
        <f t="shared" si="2"/>
        <v/>
      </c>
      <c r="Q32" s="119" t="str">
        <f t="shared" si="0"/>
        <v/>
      </c>
      <c r="T32" s="8" t="str">
        <f t="shared" si="3"/>
        <v xml:space="preserve"> </v>
      </c>
    </row>
    <row r="33" spans="1:20" ht="19.5" customHeight="1">
      <c r="A33" s="74">
        <v>22</v>
      </c>
      <c r="B33" s="107"/>
      <c r="C33" s="107"/>
      <c r="D33" s="108"/>
      <c r="E33" s="108"/>
      <c r="F33" s="109"/>
      <c r="G33" s="109"/>
      <c r="H33" s="108"/>
      <c r="I33" s="108"/>
      <c r="J33" s="108"/>
      <c r="K33" s="108"/>
      <c r="L33" s="108"/>
      <c r="M33" s="118"/>
      <c r="N33" s="74" t="str">
        <f t="shared" si="1"/>
        <v/>
      </c>
      <c r="O33" s="119" t="str">
        <f>IF(AND(I33="x",L33="SR"),Prospectus!$H$90*N33,IF(AND(I33="x",L33="DR"),Prospectus!$H$91*N33,IF(AND(J33="x",L33="SR"),Prospectus!$H$108*N33,IF(AND(J33="x",L33="DR"),Prospectus!$H$109*N33,IF(AND(K33="x",L33="SR"),Prospectus!$H$126*N33,IF(AND(K33="x",L33="DR"),Prospectus!$H$127*N33," "))))))</f>
        <v xml:space="preserve"> </v>
      </c>
      <c r="P33" s="119" t="str">
        <f t="shared" si="2"/>
        <v/>
      </c>
      <c r="Q33" s="119" t="str">
        <f t="shared" si="0"/>
        <v/>
      </c>
      <c r="T33" s="8" t="str">
        <f t="shared" si="3"/>
        <v xml:space="preserve"> </v>
      </c>
    </row>
    <row r="34" spans="1:20" ht="19.5" customHeight="1">
      <c r="A34" s="74">
        <v>23</v>
      </c>
      <c r="B34" s="107"/>
      <c r="C34" s="107"/>
      <c r="D34" s="108"/>
      <c r="E34" s="108"/>
      <c r="F34" s="109"/>
      <c r="G34" s="109"/>
      <c r="H34" s="108"/>
      <c r="I34" s="108"/>
      <c r="J34" s="108"/>
      <c r="K34" s="108"/>
      <c r="L34" s="108"/>
      <c r="M34" s="118"/>
      <c r="N34" s="74" t="str">
        <f t="shared" si="1"/>
        <v/>
      </c>
      <c r="O34" s="119" t="str">
        <f>IF(AND(I34="x",L34="SR"),Prospectus!$H$90*N34,IF(AND(I34="x",L34="DR"),Prospectus!$H$91*N34,IF(AND(J34="x",L34="SR"),Prospectus!$H$108*N34,IF(AND(J34="x",L34="DR"),Prospectus!$H$109*N34,IF(AND(K34="x",L34="SR"),Prospectus!$H$126*N34,IF(AND(K34="x",L34="DR"),Prospectus!$H$127*N34," "))))))</f>
        <v xml:space="preserve"> </v>
      </c>
      <c r="P34" s="119" t="str">
        <f t="shared" si="2"/>
        <v/>
      </c>
      <c r="Q34" s="119" t="str">
        <f t="shared" si="0"/>
        <v/>
      </c>
      <c r="T34" s="8" t="str">
        <f t="shared" si="3"/>
        <v xml:space="preserve"> </v>
      </c>
    </row>
    <row r="35" spans="1:20" ht="19.5" customHeight="1">
      <c r="A35" s="74">
        <v>24</v>
      </c>
      <c r="B35" s="107"/>
      <c r="C35" s="107"/>
      <c r="D35" s="108"/>
      <c r="E35" s="108"/>
      <c r="F35" s="109"/>
      <c r="G35" s="109"/>
      <c r="H35" s="108"/>
      <c r="I35" s="108"/>
      <c r="J35" s="108"/>
      <c r="K35" s="108"/>
      <c r="L35" s="108"/>
      <c r="M35" s="118"/>
      <c r="N35" s="74" t="str">
        <f t="shared" si="1"/>
        <v/>
      </c>
      <c r="O35" s="119" t="str">
        <f>IF(AND(I35="x",L35="SR"),Prospectus!$H$90*N35,IF(AND(I35="x",L35="DR"),Prospectus!$H$91*N35,IF(AND(J35="x",L35="SR"),Prospectus!$H$108*N35,IF(AND(J35="x",L35="DR"),Prospectus!$H$109*N35,IF(AND(K35="x",L35="SR"),Prospectus!$H$126*N35,IF(AND(K35="x",L35="DR"),Prospectus!$H$127*N35," "))))))</f>
        <v xml:space="preserve"> </v>
      </c>
      <c r="P35" s="119" t="str">
        <f t="shared" si="2"/>
        <v/>
      </c>
      <c r="Q35" s="119" t="str">
        <f t="shared" si="0"/>
        <v/>
      </c>
      <c r="T35" s="8" t="str">
        <f t="shared" si="3"/>
        <v xml:space="preserve"> </v>
      </c>
    </row>
    <row r="36" spans="1:20" ht="19.5" customHeight="1">
      <c r="A36" s="74">
        <v>25</v>
      </c>
      <c r="B36" s="107"/>
      <c r="C36" s="107"/>
      <c r="D36" s="108"/>
      <c r="E36" s="108"/>
      <c r="F36" s="109"/>
      <c r="G36" s="109"/>
      <c r="H36" s="108"/>
      <c r="I36" s="108"/>
      <c r="J36" s="108"/>
      <c r="K36" s="108"/>
      <c r="L36" s="108"/>
      <c r="M36" s="118"/>
      <c r="N36" s="74" t="str">
        <f t="shared" si="1"/>
        <v/>
      </c>
      <c r="O36" s="119" t="str">
        <f>IF(AND(I36="x",L36="SR"),Prospectus!$H$90*N36,IF(AND(I36="x",L36="DR"),Prospectus!$H$91*N36,IF(AND(J36="x",L36="SR"),Prospectus!$H$108*N36,IF(AND(J36="x",L36="DR"),Prospectus!$H$109*N36,IF(AND(K36="x",L36="SR"),Prospectus!$H$126*N36,IF(AND(K36="x",L36="DR"),Prospectus!$H$127*N36," "))))))</f>
        <v xml:space="preserve"> </v>
      </c>
      <c r="P36" s="119" t="str">
        <f t="shared" si="2"/>
        <v/>
      </c>
      <c r="Q36" s="119" t="str">
        <f t="shared" si="0"/>
        <v/>
      </c>
      <c r="T36" s="8" t="str">
        <f t="shared" si="3"/>
        <v xml:space="preserve"> </v>
      </c>
    </row>
    <row r="37" spans="1:20" ht="19.5" customHeight="1">
      <c r="A37" s="74">
        <v>26</v>
      </c>
      <c r="B37" s="107"/>
      <c r="C37" s="107"/>
      <c r="D37" s="108"/>
      <c r="E37" s="108"/>
      <c r="F37" s="109"/>
      <c r="G37" s="109"/>
      <c r="H37" s="108"/>
      <c r="I37" s="108"/>
      <c r="J37" s="108"/>
      <c r="K37" s="108"/>
      <c r="L37" s="108"/>
      <c r="M37" s="118"/>
      <c r="N37" s="74" t="str">
        <f t="shared" si="1"/>
        <v/>
      </c>
      <c r="O37" s="119" t="str">
        <f>IF(AND(I37="x",L37="SR"),Prospectus!$H$90*N37,IF(AND(I37="x",L37="DR"),Prospectus!$H$91*N37,IF(AND(J37="x",L37="SR"),Prospectus!$H$108*N37,IF(AND(J37="x",L37="DR"),Prospectus!$H$109*N37,IF(AND(K37="x",L37="SR"),Prospectus!$H$126*N37,IF(AND(K37="x",L37="DR"),Prospectus!$H$127*N37," "))))))</f>
        <v xml:space="preserve"> </v>
      </c>
      <c r="P37" s="119" t="str">
        <f t="shared" si="2"/>
        <v/>
      </c>
      <c r="Q37" s="119" t="str">
        <f t="shared" si="0"/>
        <v/>
      </c>
      <c r="T37" s="8" t="str">
        <f t="shared" si="3"/>
        <v xml:space="preserve"> </v>
      </c>
    </row>
    <row r="38" spans="1:20" ht="19.5" customHeight="1">
      <c r="A38" s="74">
        <v>27</v>
      </c>
      <c r="B38" s="107"/>
      <c r="C38" s="107"/>
      <c r="D38" s="108"/>
      <c r="E38" s="108"/>
      <c r="F38" s="109"/>
      <c r="G38" s="109"/>
      <c r="H38" s="108"/>
      <c r="I38" s="108"/>
      <c r="J38" s="108"/>
      <c r="K38" s="108"/>
      <c r="L38" s="108"/>
      <c r="M38" s="118"/>
      <c r="N38" s="74" t="str">
        <f t="shared" si="1"/>
        <v/>
      </c>
      <c r="O38" s="119" t="str">
        <f>IF(AND(I38="x",L38="SR"),Prospectus!$H$90*N38,IF(AND(I38="x",L38="DR"),Prospectus!$H$91*N38,IF(AND(J38="x",L38="SR"),Prospectus!$H$108*N38,IF(AND(J38="x",L38="DR"),Prospectus!$H$109*N38,IF(AND(K38="x",L38="SR"),Prospectus!$H$126*N38,IF(AND(K38="x",L38="DR"),Prospectus!$H$127*N38," "))))))</f>
        <v xml:space="preserve"> </v>
      </c>
      <c r="P38" s="119" t="str">
        <f t="shared" si="2"/>
        <v/>
      </c>
      <c r="Q38" s="119" t="str">
        <f t="shared" si="0"/>
        <v/>
      </c>
      <c r="T38" s="8" t="str">
        <f t="shared" si="3"/>
        <v xml:space="preserve"> </v>
      </c>
    </row>
    <row r="39" spans="1:20" ht="19.5" customHeight="1">
      <c r="A39" s="74">
        <v>28</v>
      </c>
      <c r="B39" s="107"/>
      <c r="C39" s="107"/>
      <c r="D39" s="108"/>
      <c r="E39" s="108"/>
      <c r="F39" s="109"/>
      <c r="G39" s="109"/>
      <c r="H39" s="108"/>
      <c r="I39" s="108"/>
      <c r="J39" s="108"/>
      <c r="K39" s="108"/>
      <c r="L39" s="108"/>
      <c r="M39" s="118"/>
      <c r="N39" s="74" t="str">
        <f t="shared" si="1"/>
        <v/>
      </c>
      <c r="O39" s="119" t="str">
        <f>IF(AND(I39="x",L39="SR"),Prospectus!$H$90*N39,IF(AND(I39="x",L39="DR"),Prospectus!$H$91*N39,IF(AND(J39="x",L39="SR"),Prospectus!$H$108*N39,IF(AND(J39="x",L39="DR"),Prospectus!$H$109*N39,IF(AND(K39="x",L39="SR"),Prospectus!$H$126*N39,IF(AND(K39="x",L39="DR"),Prospectus!$H$127*N39," "))))))</f>
        <v xml:space="preserve"> </v>
      </c>
      <c r="P39" s="119" t="str">
        <f t="shared" si="2"/>
        <v/>
      </c>
      <c r="Q39" s="119" t="str">
        <f t="shared" si="0"/>
        <v/>
      </c>
      <c r="T39" s="8" t="str">
        <f t="shared" si="3"/>
        <v xml:space="preserve"> </v>
      </c>
    </row>
    <row r="40" spans="1:20" ht="19.5" customHeight="1">
      <c r="A40" s="74">
        <v>29</v>
      </c>
      <c r="B40" s="107"/>
      <c r="C40" s="107"/>
      <c r="D40" s="108"/>
      <c r="E40" s="108"/>
      <c r="F40" s="109"/>
      <c r="G40" s="109"/>
      <c r="H40" s="108"/>
      <c r="I40" s="108"/>
      <c r="J40" s="108"/>
      <c r="K40" s="108"/>
      <c r="L40" s="108"/>
      <c r="M40" s="118"/>
      <c r="N40" s="74" t="str">
        <f t="shared" si="1"/>
        <v/>
      </c>
      <c r="O40" s="119" t="str">
        <f>IF(AND(I40="x",L40="SR"),Prospectus!$H$90*N40,IF(AND(I40="x",L40="DR"),Prospectus!$H$91*N40,IF(AND(J40="x",L40="SR"),Prospectus!$H$108*N40,IF(AND(J40="x",L40="DR"),Prospectus!$H$109*N40,IF(AND(K40="x",L40="SR"),Prospectus!$H$126*N40,IF(AND(K40="x",L40="DR"),Prospectus!$H$127*N40," "))))))</f>
        <v xml:space="preserve"> </v>
      </c>
      <c r="P40" s="119" t="str">
        <f t="shared" si="2"/>
        <v/>
      </c>
      <c r="Q40" s="119" t="str">
        <f t="shared" si="0"/>
        <v/>
      </c>
      <c r="T40" s="8" t="str">
        <f t="shared" si="3"/>
        <v xml:space="preserve"> </v>
      </c>
    </row>
    <row r="41" spans="1:20" ht="19.5" customHeight="1">
      <c r="A41" s="74">
        <v>30</v>
      </c>
      <c r="B41" s="107"/>
      <c r="C41" s="107"/>
      <c r="D41" s="108"/>
      <c r="E41" s="108"/>
      <c r="F41" s="109"/>
      <c r="G41" s="109"/>
      <c r="H41" s="108"/>
      <c r="I41" s="108"/>
      <c r="J41" s="108"/>
      <c r="K41" s="108"/>
      <c r="L41" s="108"/>
      <c r="M41" s="118"/>
      <c r="N41" s="74" t="str">
        <f t="shared" si="1"/>
        <v/>
      </c>
      <c r="O41" s="119" t="str">
        <f>IF(AND(I41="x",L41="SR"),Prospectus!$H$90*N41,IF(AND(I41="x",L41="DR"),Prospectus!$H$91*N41,IF(AND(J41="x",L41="SR"),Prospectus!$H$108*N41,IF(AND(J41="x",L41="DR"),Prospectus!$H$109*N41,IF(AND(K41="x",L41="SR"),Prospectus!$H$126*N41,IF(AND(K41="x",L41="DR"),Prospectus!$H$127*N41," "))))))</f>
        <v xml:space="preserve"> </v>
      </c>
      <c r="P41" s="119" t="str">
        <f t="shared" si="2"/>
        <v/>
      </c>
      <c r="Q41" s="119" t="str">
        <f t="shared" si="0"/>
        <v/>
      </c>
      <c r="T41" s="8" t="str">
        <f t="shared" si="3"/>
        <v xml:space="preserve"> </v>
      </c>
    </row>
    <row r="42" spans="1:20" ht="19.5" customHeight="1">
      <c r="A42" s="591" t="s">
        <v>355</v>
      </c>
      <c r="B42" s="591"/>
      <c r="C42" s="591"/>
      <c r="D42" s="591"/>
      <c r="E42" s="591"/>
      <c r="F42" s="591"/>
      <c r="G42" s="591"/>
      <c r="H42" s="591"/>
      <c r="I42" s="591"/>
      <c r="J42" s="591"/>
      <c r="K42" s="591"/>
      <c r="L42" s="591"/>
      <c r="M42" s="591"/>
      <c r="N42" s="591"/>
      <c r="O42" s="120">
        <f>SUM(O12:O41)</f>
        <v>0</v>
      </c>
      <c r="P42" s="120">
        <f>SUM(P12:P41)</f>
        <v>0</v>
      </c>
      <c r="Q42" s="126">
        <f>SUM(Q12:Q41)</f>
        <v>0</v>
      </c>
      <c r="T42" s="8" t="str">
        <f t="shared" si="3"/>
        <v xml:space="preserve"> </v>
      </c>
    </row>
    <row r="43" spans="1:20" ht="19.5" customHeight="1">
      <c r="A43" s="591" t="s">
        <v>356</v>
      </c>
      <c r="B43" s="591"/>
      <c r="C43" s="591"/>
      <c r="D43" s="591"/>
      <c r="E43" s="591"/>
      <c r="F43" s="591"/>
      <c r="G43" s="591"/>
      <c r="H43" s="591"/>
      <c r="I43" s="591"/>
      <c r="J43" s="591"/>
      <c r="K43" s="591"/>
      <c r="L43" s="591"/>
      <c r="M43" s="591"/>
      <c r="N43" s="591"/>
      <c r="O43" s="592">
        <f>O42+P42+Q42</f>
        <v>0</v>
      </c>
      <c r="P43" s="593"/>
      <c r="Q43" s="127" t="str">
        <f>'PLEASE FILL IN HERE FIRST!!!'!B43</f>
        <v>US $</v>
      </c>
      <c r="T43" s="8" t="str">
        <f t="shared" si="3"/>
        <v xml:space="preserve"> </v>
      </c>
    </row>
    <row r="44" spans="1:20" ht="19.5" customHeight="1">
      <c r="A44" s="571" t="s">
        <v>357</v>
      </c>
      <c r="B44" s="571"/>
      <c r="C44" s="571"/>
      <c r="D44" s="571"/>
      <c r="E44" s="571"/>
      <c r="F44" s="571"/>
      <c r="G44" s="110"/>
      <c r="H44" s="110"/>
      <c r="I44" s="110"/>
      <c r="J44" s="110"/>
      <c r="K44" s="121"/>
      <c r="L44" s="121"/>
      <c r="M44" s="121"/>
      <c r="N44" s="122"/>
      <c r="O44" s="123"/>
      <c r="P44" s="123"/>
      <c r="Q44" s="128"/>
      <c r="T44" s="8" t="str">
        <f t="shared" si="3"/>
        <v xml:space="preserve"> </v>
      </c>
    </row>
    <row r="45" spans="1:20" ht="15">
      <c r="A45" s="111" t="s">
        <v>358</v>
      </c>
      <c r="B45" s="111"/>
      <c r="C45" s="111"/>
      <c r="D45" s="112"/>
      <c r="E45" s="112"/>
      <c r="F45" s="112"/>
      <c r="G45" s="112"/>
      <c r="H45" s="112"/>
      <c r="I45" s="112"/>
      <c r="J45" s="112"/>
      <c r="K45" s="112"/>
      <c r="L45" s="112"/>
      <c r="M45" s="112"/>
      <c r="N45" s="2"/>
      <c r="O45" s="2"/>
      <c r="P45" s="2"/>
    </row>
    <row r="46" spans="1:20" ht="15">
      <c r="A46" s="111"/>
      <c r="B46" s="572" t="s">
        <v>359</v>
      </c>
      <c r="C46" s="572"/>
      <c r="D46" s="572"/>
      <c r="E46" s="572"/>
      <c r="F46" s="111"/>
      <c r="G46" s="111"/>
      <c r="H46" s="111"/>
      <c r="I46" s="111"/>
      <c r="J46" s="111"/>
      <c r="K46" s="111"/>
      <c r="L46" s="111"/>
      <c r="M46" s="111"/>
    </row>
    <row r="47" spans="1:20" ht="15" customHeight="1">
      <c r="A47" s="113" t="s">
        <v>68</v>
      </c>
      <c r="B47" s="111"/>
      <c r="C47" s="111"/>
      <c r="D47" s="112"/>
      <c r="E47" s="111"/>
      <c r="F47" s="584">
        <f>'PLEASE FILL IN HERE FIRST!!!'!B33</f>
        <v>43225</v>
      </c>
      <c r="G47" s="584"/>
      <c r="H47" s="584"/>
      <c r="I47" s="584"/>
      <c r="J47" s="584"/>
      <c r="K47" s="584"/>
      <c r="L47" s="584"/>
      <c r="M47" s="111"/>
    </row>
    <row r="48" spans="1:20" ht="15">
      <c r="A48" s="573" t="str">
        <f>'PLEASE FILL IN HERE FIRST!!!'!B23</f>
        <v>Chinese Table Tennis Association</v>
      </c>
      <c r="B48" s="573"/>
      <c r="C48" s="573"/>
      <c r="D48" s="573"/>
      <c r="E48" s="573"/>
      <c r="F48" s="585"/>
      <c r="G48" s="585"/>
      <c r="H48" s="585"/>
      <c r="I48" s="585"/>
      <c r="J48" s="585"/>
      <c r="K48" s="585"/>
      <c r="L48" s="585"/>
      <c r="M48" s="111"/>
    </row>
    <row r="49" spans="1:22" s="32" customFormat="1" ht="15">
      <c r="A49" s="111"/>
      <c r="B49" s="112" t="s">
        <v>143</v>
      </c>
      <c r="C49" s="574" t="str">
        <f>'PLEASE FILL IN HERE FIRST!!!'!B27</f>
        <v>0086 10 67127301</v>
      </c>
      <c r="D49" s="574"/>
      <c r="E49" s="113" t="s">
        <v>321</v>
      </c>
      <c r="F49" s="578"/>
      <c r="G49" s="579"/>
      <c r="H49" s="579"/>
      <c r="I49" s="579"/>
      <c r="J49" s="579"/>
      <c r="K49" s="579"/>
      <c r="L49" s="579"/>
      <c r="M49" s="580"/>
      <c r="T49" s="8"/>
      <c r="U49" s="2"/>
      <c r="V49" s="30"/>
    </row>
    <row r="50" spans="1:22" s="32" customFormat="1" ht="15">
      <c r="A50" s="112" t="s">
        <v>360</v>
      </c>
      <c r="B50" s="575" t="s">
        <v>361</v>
      </c>
      <c r="C50" s="576"/>
      <c r="D50" s="576"/>
      <c r="E50" s="577"/>
      <c r="F50" s="581"/>
      <c r="G50" s="582"/>
      <c r="H50" s="582"/>
      <c r="I50" s="582"/>
      <c r="J50" s="582"/>
      <c r="K50" s="582"/>
      <c r="L50" s="582"/>
      <c r="M50" s="583"/>
      <c r="T50" s="8"/>
      <c r="U50" s="2"/>
      <c r="V50" s="30"/>
    </row>
  </sheetData>
  <sheetProtection algorithmName="SHA-512" hashValue="7xAJVvndZ6jVlxGun7dLix65hPNNg1aykAWHMq4lk1SBSjX+SS0DRtepe/MFs2Wzb68NzAxctHs5MkRj4jNg6w==" saltValue="/k7rqahTYfWnLlkKWoNOhw==" spinCount="100000" sheet="1" selectLockedCells="1"/>
  <mergeCells count="25">
    <mergeCell ref="A1:Q1"/>
    <mergeCell ref="A2:Q2"/>
    <mergeCell ref="A3:Q3"/>
    <mergeCell ref="A4:Q4"/>
    <mergeCell ref="D5:E5"/>
    <mergeCell ref="H5:J5"/>
    <mergeCell ref="A7:B7"/>
    <mergeCell ref="C7:Q7"/>
    <mergeCell ref="A42:N42"/>
    <mergeCell ref="A43:N43"/>
    <mergeCell ref="O43:P43"/>
    <mergeCell ref="A9:A10"/>
    <mergeCell ref="B9:B10"/>
    <mergeCell ref="C9:C10"/>
    <mergeCell ref="D9:D10"/>
    <mergeCell ref="E9:E10"/>
    <mergeCell ref="L9:L10"/>
    <mergeCell ref="M9:M10"/>
    <mergeCell ref="A44:F44"/>
    <mergeCell ref="B46:E46"/>
    <mergeCell ref="A48:E48"/>
    <mergeCell ref="C49:D49"/>
    <mergeCell ref="B50:E50"/>
    <mergeCell ref="F49:M50"/>
    <mergeCell ref="F47:L48"/>
  </mergeCells>
  <conditionalFormatting sqref="N12:N41">
    <cfRule type="expression" dxfId="17" priority="6">
      <formula>$H12="x"</formula>
    </cfRule>
  </conditionalFormatting>
  <conditionalFormatting sqref="B12:E41">
    <cfRule type="cellIs" dxfId="16" priority="12" operator="equal">
      <formula>0</formula>
    </cfRule>
  </conditionalFormatting>
  <conditionalFormatting sqref="F12:G41">
    <cfRule type="expression" dxfId="15" priority="7">
      <formula>$H12="x"</formula>
    </cfRule>
    <cfRule type="cellIs" dxfId="14" priority="9" operator="equal">
      <formula>0</formula>
    </cfRule>
  </conditionalFormatting>
  <conditionalFormatting sqref="I12:M41">
    <cfRule type="expression" dxfId="13" priority="8">
      <formula>$H12="x"</formula>
    </cfRule>
  </conditionalFormatting>
  <conditionalFormatting sqref="L12:M41">
    <cfRule type="expression" dxfId="12" priority="1">
      <formula>$H12="x"</formula>
    </cfRule>
  </conditionalFormatting>
  <dataValidations count="1">
    <dataValidation type="list" allowBlank="1" showInputMessage="1" showErrorMessage="1" sqref="M12:M41" xr:uid="{00000000-0002-0000-0400-000001000000}">
      <formula1>Participants</formula1>
    </dataValidation>
  </dataValidations>
  <hyperlinks>
    <hyperlink ref="B50" r:id="rId1" xr:uid="{00000000-0004-0000-0400-000000000000}"/>
  </hyperlinks>
  <printOptions horizontalCentered="1"/>
  <pageMargins left="0.2" right="0.2" top="0.39" bottom="0.2" header="0" footer="0"/>
  <pageSetup paperSize="9" scale="60" orientation="landscape" r:id="rId2"/>
  <extLst>
    <ext xmlns:x14="http://schemas.microsoft.com/office/spreadsheetml/2009/9/main" uri="{78C0D931-6437-407d-A8EE-F0AAD7539E65}">
      <x14:conditionalFormattings>
        <x14:conditionalFormatting xmlns:xm="http://schemas.microsoft.com/office/excel/2006/main">
          <x14:cfRule type="expression" priority="4" id="{00000000-000E-0000-0400-000004000000}">
            <xm:f>'PLEASE FILL IN HERE FIRST!!!'!$B$5='PLEASE FILL IN HERE FIRST!!!'!$K$11</xm:f>
            <x14:dxf>
              <font>
                <color rgb="FFC00000"/>
              </font>
              <fill>
                <patternFill patternType="none"/>
              </fill>
            </x14:dxf>
          </x14:cfRule>
          <x14:cfRule type="expression" priority="5" id="{00000000-000E-0000-0400-000005000000}">
            <xm:f>'PLEASE FILL IN HERE FIRST!!!'!$B$5='PLEASE FILL IN HERE FIRST!!!'!$K$9</xm:f>
            <x14:dxf>
              <font>
                <color theme="1" tint="0.499984740745262"/>
              </font>
              <fill>
                <patternFill patternType="none"/>
              </fill>
            </x14:dxf>
          </x14:cfRule>
          <xm:sqref>A4:Q4 A5:D5 F5:XFD5</xm:sqref>
        </x14:conditionalFormatting>
        <x14:conditionalFormatting xmlns:xm="http://schemas.microsoft.com/office/excel/2006/main">
          <x14:cfRule type="expression" priority="2" id="{00000000-000E-0000-0400-000002000000}">
            <xm:f>'PLEASE FILL IN HERE FIRST!!!'!$B$5='PLEASE FILL IN HERE FIRST!!!'!$K$11</xm:f>
            <x14:dxf>
              <font>
                <color auto="1"/>
              </font>
              <fill>
                <patternFill patternType="solid">
                  <bgColor theme="5" tint="0.79992065187536243"/>
                </patternFill>
              </fill>
            </x14:dxf>
          </x14:cfRule>
          <x14:cfRule type="expression" priority="3" id="{00000000-000E-0000-0400-000003000000}">
            <xm:f>'PLEASE FILL IN HERE FIRST!!!'!$B$5='PLEASE FILL IN HERE FIRST!!!'!$K$9</xm:f>
            <x14:dxf>
              <font>
                <color auto="1"/>
              </font>
              <fill>
                <patternFill patternType="solid">
                  <bgColor theme="0" tint="-4.9989318521683403E-2"/>
                </patternFill>
              </fill>
            </x14:dxf>
          </x14:cfRule>
          <xm:sqref>B12:M41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Travel!$AC$1:$AC$3</xm:f>
          </x14:formula1>
          <xm:sqref>L12:L41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4"/>
    <pageSetUpPr fitToPage="1"/>
  </sheetPr>
  <dimension ref="A1:AD51"/>
  <sheetViews>
    <sheetView showGridLines="0" workbookViewId="0">
      <selection activeCell="F12" sqref="F12"/>
    </sheetView>
  </sheetViews>
  <sheetFormatPr defaultColWidth="11.42578125" defaultRowHeight="12.75"/>
  <cols>
    <col min="1" max="1" width="17.42578125" customWidth="1"/>
    <col min="2" max="2" width="14.28515625" customWidth="1"/>
    <col min="3" max="3" width="17.42578125" customWidth="1"/>
    <col min="4" max="4" width="7.7109375" customWidth="1"/>
    <col min="5" max="5" width="10.28515625" customWidth="1"/>
    <col min="6" max="6" width="11.140625" customWidth="1"/>
    <col min="7" max="7" width="20.140625" customWidth="1"/>
    <col min="8" max="8" width="11.28515625" customWidth="1"/>
    <col min="9" max="9" width="8.28515625" customWidth="1"/>
    <col min="10" max="10" width="10" customWidth="1"/>
    <col min="11" max="11" width="15.42578125" customWidth="1"/>
    <col min="12" max="13" width="11.28515625" customWidth="1"/>
    <col min="27" max="27" width="11.42578125" style="2"/>
    <col min="30" max="30" width="11.42578125" style="2"/>
  </cols>
  <sheetData>
    <row r="1" spans="1:30" ht="24.75">
      <c r="A1" s="596" t="str">
        <f>Accommodation!A1</f>
        <v>SEAMASTER 2019 ITTF World Tour Platinum</v>
      </c>
      <c r="B1" s="596"/>
      <c r="C1" s="596"/>
      <c r="D1" s="596"/>
      <c r="E1" s="596"/>
      <c r="F1" s="596"/>
      <c r="G1" s="596"/>
      <c r="H1" s="596"/>
      <c r="I1" s="596"/>
      <c r="J1" s="596"/>
      <c r="K1" s="596"/>
      <c r="L1" s="596"/>
      <c r="M1" s="596"/>
      <c r="AA1" s="2" t="s">
        <v>362</v>
      </c>
      <c r="AB1" s="2" t="s">
        <v>351</v>
      </c>
      <c r="AC1" s="94" t="s">
        <v>363</v>
      </c>
      <c r="AD1" s="2" t="s">
        <v>364</v>
      </c>
    </row>
    <row r="2" spans="1:30" ht="24.75">
      <c r="A2" s="596" t="s">
        <v>365</v>
      </c>
      <c r="B2" s="596"/>
      <c r="C2" s="596"/>
      <c r="D2" s="596"/>
      <c r="E2" s="596"/>
      <c r="F2" s="596"/>
      <c r="G2" s="596"/>
      <c r="H2" s="596"/>
      <c r="I2" s="596"/>
      <c r="J2" s="596"/>
      <c r="K2" s="596"/>
      <c r="L2" s="596"/>
      <c r="M2" s="596"/>
      <c r="AB2" s="2"/>
      <c r="AC2" s="94"/>
    </row>
    <row r="3" spans="1:30" ht="15" hidden="1">
      <c r="A3" s="611" t="str">
        <f>'PLEASE FILL IN HERE FIRST!!!'!B5</f>
        <v>World Tour Platinum</v>
      </c>
      <c r="B3" s="611"/>
      <c r="C3" s="611"/>
      <c r="D3" s="611"/>
      <c r="E3" s="611"/>
      <c r="F3" s="611"/>
      <c r="G3" s="611"/>
      <c r="H3" s="611"/>
      <c r="I3" s="611"/>
      <c r="J3" s="611"/>
      <c r="K3" s="611"/>
      <c r="L3" s="611"/>
      <c r="M3" s="611"/>
      <c r="AA3" s="2" t="s">
        <v>366</v>
      </c>
      <c r="AB3" s="2" t="s">
        <v>367</v>
      </c>
      <c r="AC3" s="94" t="s">
        <v>353</v>
      </c>
      <c r="AD3" s="2" t="s">
        <v>368</v>
      </c>
    </row>
    <row r="4" spans="1:30" ht="24" customHeight="1">
      <c r="A4" s="612" t="str">
        <f>'PLEASE FILL IN HERE FIRST!!!'!B7</f>
        <v>Shenzhen (CHN) - WORLD TOUR PLATINUM</v>
      </c>
      <c r="B4" s="612"/>
      <c r="C4" s="612"/>
      <c r="D4" s="612"/>
      <c r="E4" s="612"/>
      <c r="F4" s="612"/>
      <c r="G4" s="612"/>
      <c r="H4" s="612"/>
      <c r="I4" s="612"/>
      <c r="J4" s="612"/>
      <c r="K4" s="612"/>
      <c r="L4" s="612"/>
      <c r="M4" s="612"/>
      <c r="AB4" s="2" t="s">
        <v>369</v>
      </c>
      <c r="AC4" s="94"/>
      <c r="AD4" s="2" t="s">
        <v>370</v>
      </c>
    </row>
    <row r="5" spans="1:30" s="60" customFormat="1" ht="21" customHeight="1">
      <c r="A5" s="61" t="s">
        <v>327</v>
      </c>
      <c r="B5" s="62">
        <f>Accommodation!B5</f>
        <v>43613</v>
      </c>
      <c r="C5" s="63" t="s">
        <v>68</v>
      </c>
      <c r="D5" s="613">
        <f>Accommodation!D5</f>
        <v>43614</v>
      </c>
      <c r="E5" s="613"/>
      <c r="F5" s="614" t="s">
        <v>328</v>
      </c>
      <c r="G5" s="614"/>
      <c r="H5" s="613">
        <f>Accommodation!M5</f>
        <v>43615</v>
      </c>
      <c r="I5" s="613"/>
      <c r="J5" s="63" t="s">
        <v>68</v>
      </c>
      <c r="K5" s="62">
        <f>Accommodation!O5</f>
        <v>43618</v>
      </c>
      <c r="L5" s="61"/>
      <c r="M5" s="61"/>
      <c r="AA5" s="95"/>
      <c r="AB5" s="95" t="s">
        <v>371</v>
      </c>
      <c r="AC5" s="96"/>
      <c r="AD5" s="95"/>
    </row>
    <row r="6" spans="1:30" ht="6.95" customHeight="1">
      <c r="A6" s="64"/>
      <c r="B6" s="64"/>
      <c r="C6" s="64"/>
      <c r="D6" s="64"/>
      <c r="E6" s="64"/>
      <c r="F6" s="64"/>
      <c r="G6" s="64"/>
      <c r="H6" s="64"/>
      <c r="I6" s="64"/>
      <c r="J6" s="64"/>
      <c r="K6" s="64"/>
      <c r="L6" s="64"/>
      <c r="M6" s="64"/>
      <c r="AB6" s="2" t="s">
        <v>372</v>
      </c>
      <c r="AC6" s="94"/>
    </row>
    <row r="7" spans="1:30" ht="19.5">
      <c r="A7" s="586" t="s">
        <v>329</v>
      </c>
      <c r="B7" s="605"/>
      <c r="C7" s="606" t="str">
        <f>Accommodation!C7</f>
        <v>Please fill in the name of the Association</v>
      </c>
      <c r="D7" s="607"/>
      <c r="E7" s="607"/>
      <c r="F7" s="607"/>
      <c r="G7" s="607"/>
      <c r="H7" s="607"/>
      <c r="I7" s="607"/>
      <c r="J7" s="607"/>
      <c r="K7" s="607"/>
      <c r="L7" s="607"/>
      <c r="M7" s="608"/>
    </row>
    <row r="8" spans="1:30">
      <c r="G8" s="16"/>
    </row>
    <row r="9" spans="1:30" ht="15">
      <c r="A9" s="602" t="s">
        <v>331</v>
      </c>
      <c r="B9" s="594" t="s">
        <v>150</v>
      </c>
      <c r="C9" s="594" t="s">
        <v>332</v>
      </c>
      <c r="D9" s="594" t="s">
        <v>333</v>
      </c>
      <c r="E9" s="594" t="s">
        <v>334</v>
      </c>
      <c r="F9" s="66" t="s">
        <v>373</v>
      </c>
      <c r="G9" s="65" t="s">
        <v>374</v>
      </c>
      <c r="H9" s="65" t="s">
        <v>375</v>
      </c>
      <c r="I9" s="65" t="s">
        <v>374</v>
      </c>
      <c r="J9" s="594" t="s">
        <v>376</v>
      </c>
      <c r="K9" s="65" t="s">
        <v>377</v>
      </c>
      <c r="L9" s="65" t="s">
        <v>377</v>
      </c>
      <c r="M9" s="594" t="s">
        <v>376</v>
      </c>
    </row>
    <row r="10" spans="1:30" ht="15">
      <c r="A10" s="603"/>
      <c r="B10" s="595"/>
      <c r="C10" s="595"/>
      <c r="D10" s="595"/>
      <c r="E10" s="595"/>
      <c r="F10" s="67" t="s">
        <v>378</v>
      </c>
      <c r="G10" s="68" t="s">
        <v>346</v>
      </c>
      <c r="H10" s="68" t="s">
        <v>379</v>
      </c>
      <c r="I10" s="68" t="s">
        <v>380</v>
      </c>
      <c r="J10" s="595"/>
      <c r="K10" s="68" t="s">
        <v>346</v>
      </c>
      <c r="L10" s="68" t="s">
        <v>380</v>
      </c>
      <c r="M10" s="595"/>
    </row>
    <row r="11" spans="1:30" s="30" customFormat="1" ht="19.5" customHeight="1">
      <c r="A11" s="69" t="s">
        <v>349</v>
      </c>
      <c r="B11" s="70" t="s">
        <v>332</v>
      </c>
      <c r="C11" s="70" t="s">
        <v>150</v>
      </c>
      <c r="D11" s="69" t="s">
        <v>362</v>
      </c>
      <c r="E11" s="69" t="s">
        <v>351</v>
      </c>
      <c r="F11" s="71" t="s">
        <v>381</v>
      </c>
      <c r="G11" s="72">
        <f>Accommodation!F11</f>
        <v>43328</v>
      </c>
      <c r="H11" s="73" t="s">
        <v>382</v>
      </c>
      <c r="I11" s="89">
        <v>0.57291666666666696</v>
      </c>
      <c r="J11" s="69" t="s">
        <v>383</v>
      </c>
      <c r="K11" s="90">
        <f>Accommodation!G11</f>
        <v>43332</v>
      </c>
      <c r="L11" s="91">
        <v>0.83333333333333304</v>
      </c>
      <c r="M11" s="69" t="s">
        <v>384</v>
      </c>
    </row>
    <row r="12" spans="1:30" ht="17.25" customHeight="1">
      <c r="A12" s="74">
        <v>1</v>
      </c>
      <c r="B12" s="75">
        <f>Accommodation!B12</f>
        <v>0</v>
      </c>
      <c r="C12" s="75">
        <f>Accommodation!C12</f>
        <v>0</v>
      </c>
      <c r="D12" s="74">
        <f>Accommodation!D12</f>
        <v>0</v>
      </c>
      <c r="E12" s="74">
        <f>Accommodation!E12</f>
        <v>0</v>
      </c>
      <c r="F12" s="76"/>
      <c r="G12" s="77">
        <f>Accommodation!F12</f>
        <v>0</v>
      </c>
      <c r="H12" s="78"/>
      <c r="I12" s="78"/>
      <c r="J12" s="78"/>
      <c r="K12" s="77">
        <f>Accommodation!G12</f>
        <v>0</v>
      </c>
      <c r="L12" s="78"/>
      <c r="M12" s="78"/>
    </row>
    <row r="13" spans="1:30" ht="17.25" customHeight="1">
      <c r="A13" s="74">
        <v>2</v>
      </c>
      <c r="B13" s="75">
        <f>Accommodation!B13</f>
        <v>0</v>
      </c>
      <c r="C13" s="75">
        <f>Accommodation!C13</f>
        <v>0</v>
      </c>
      <c r="D13" s="74">
        <f>Accommodation!D13</f>
        <v>0</v>
      </c>
      <c r="E13" s="74">
        <f>Accommodation!E13</f>
        <v>0</v>
      </c>
      <c r="F13" s="76"/>
      <c r="G13" s="77">
        <f>Accommodation!F13</f>
        <v>0</v>
      </c>
      <c r="H13" s="78"/>
      <c r="I13" s="78"/>
      <c r="J13" s="78"/>
      <c r="K13" s="77">
        <f>Accommodation!G13</f>
        <v>0</v>
      </c>
      <c r="L13" s="78"/>
      <c r="M13" s="78"/>
    </row>
    <row r="14" spans="1:30" ht="17.25" customHeight="1">
      <c r="A14" s="74">
        <v>3</v>
      </c>
      <c r="B14" s="75">
        <f>Accommodation!B14</f>
        <v>0</v>
      </c>
      <c r="C14" s="75">
        <f>Accommodation!C14</f>
        <v>0</v>
      </c>
      <c r="D14" s="74">
        <f>Accommodation!D14</f>
        <v>0</v>
      </c>
      <c r="E14" s="74">
        <f>Accommodation!E14</f>
        <v>0</v>
      </c>
      <c r="F14" s="76"/>
      <c r="G14" s="77">
        <f>Accommodation!F14</f>
        <v>0</v>
      </c>
      <c r="H14" s="78"/>
      <c r="I14" s="78"/>
      <c r="J14" s="78"/>
      <c r="K14" s="77">
        <f>Accommodation!G14</f>
        <v>0</v>
      </c>
      <c r="L14" s="78"/>
      <c r="M14" s="78"/>
    </row>
    <row r="15" spans="1:30" ht="17.25" customHeight="1">
      <c r="A15" s="74">
        <v>4</v>
      </c>
      <c r="B15" s="75">
        <f>Accommodation!B15</f>
        <v>0</v>
      </c>
      <c r="C15" s="75">
        <f>Accommodation!C15</f>
        <v>0</v>
      </c>
      <c r="D15" s="74">
        <f>Accommodation!D15</f>
        <v>0</v>
      </c>
      <c r="E15" s="74">
        <f>Accommodation!E15</f>
        <v>0</v>
      </c>
      <c r="F15" s="76"/>
      <c r="G15" s="77">
        <f>Accommodation!F15</f>
        <v>0</v>
      </c>
      <c r="H15" s="78"/>
      <c r="I15" s="78"/>
      <c r="J15" s="78"/>
      <c r="K15" s="77">
        <f>Accommodation!G15</f>
        <v>0</v>
      </c>
      <c r="L15" s="78"/>
      <c r="M15" s="78"/>
    </row>
    <row r="16" spans="1:30" ht="17.25" customHeight="1">
      <c r="A16" s="74">
        <v>5</v>
      </c>
      <c r="B16" s="75">
        <f>Accommodation!B16</f>
        <v>0</v>
      </c>
      <c r="C16" s="75">
        <f>Accommodation!C16</f>
        <v>0</v>
      </c>
      <c r="D16" s="74">
        <f>Accommodation!D16</f>
        <v>0</v>
      </c>
      <c r="E16" s="74">
        <f>Accommodation!E16</f>
        <v>0</v>
      </c>
      <c r="F16" s="76"/>
      <c r="G16" s="77">
        <f>Accommodation!F16</f>
        <v>0</v>
      </c>
      <c r="H16" s="78"/>
      <c r="I16" s="78"/>
      <c r="J16" s="78"/>
      <c r="K16" s="77">
        <f>Accommodation!G16</f>
        <v>0</v>
      </c>
      <c r="L16" s="78"/>
      <c r="M16" s="78"/>
    </row>
    <row r="17" spans="1:13" ht="17.25" customHeight="1">
      <c r="A17" s="74">
        <v>6</v>
      </c>
      <c r="B17" s="75">
        <f>Accommodation!B17</f>
        <v>0</v>
      </c>
      <c r="C17" s="75">
        <f>Accommodation!C17</f>
        <v>0</v>
      </c>
      <c r="D17" s="74">
        <f>Accommodation!D17</f>
        <v>0</v>
      </c>
      <c r="E17" s="74">
        <f>Accommodation!E17</f>
        <v>0</v>
      </c>
      <c r="F17" s="76"/>
      <c r="G17" s="77">
        <f>Accommodation!F17</f>
        <v>0</v>
      </c>
      <c r="H17" s="78"/>
      <c r="I17" s="78"/>
      <c r="J17" s="78"/>
      <c r="K17" s="77">
        <f>Accommodation!G17</f>
        <v>0</v>
      </c>
      <c r="L17" s="78"/>
      <c r="M17" s="78"/>
    </row>
    <row r="18" spans="1:13" ht="17.25" customHeight="1">
      <c r="A18" s="74">
        <v>7</v>
      </c>
      <c r="B18" s="75">
        <f>Accommodation!B18</f>
        <v>0</v>
      </c>
      <c r="C18" s="75">
        <f>Accommodation!C18</f>
        <v>0</v>
      </c>
      <c r="D18" s="74">
        <f>Accommodation!D18</f>
        <v>0</v>
      </c>
      <c r="E18" s="74">
        <f>Accommodation!E18</f>
        <v>0</v>
      </c>
      <c r="F18" s="76"/>
      <c r="G18" s="77">
        <f>Accommodation!F18</f>
        <v>0</v>
      </c>
      <c r="H18" s="78"/>
      <c r="I18" s="78"/>
      <c r="J18" s="78"/>
      <c r="K18" s="77">
        <f>Accommodation!G18</f>
        <v>0</v>
      </c>
      <c r="L18" s="78"/>
      <c r="M18" s="78"/>
    </row>
    <row r="19" spans="1:13" ht="17.25" customHeight="1">
      <c r="A19" s="74">
        <v>8</v>
      </c>
      <c r="B19" s="75">
        <f>Accommodation!B19</f>
        <v>0</v>
      </c>
      <c r="C19" s="75">
        <f>Accommodation!C19</f>
        <v>0</v>
      </c>
      <c r="D19" s="74">
        <f>Accommodation!D19</f>
        <v>0</v>
      </c>
      <c r="E19" s="74">
        <f>Accommodation!E19</f>
        <v>0</v>
      </c>
      <c r="F19" s="76"/>
      <c r="G19" s="77">
        <f>Accommodation!F19</f>
        <v>0</v>
      </c>
      <c r="H19" s="78"/>
      <c r="I19" s="78"/>
      <c r="J19" s="78"/>
      <c r="K19" s="77">
        <f>Accommodation!G19</f>
        <v>0</v>
      </c>
      <c r="L19" s="78"/>
      <c r="M19" s="78"/>
    </row>
    <row r="20" spans="1:13" ht="17.25" customHeight="1">
      <c r="A20" s="74">
        <v>9</v>
      </c>
      <c r="B20" s="75">
        <f>Accommodation!B20</f>
        <v>0</v>
      </c>
      <c r="C20" s="75">
        <f>Accommodation!C20</f>
        <v>0</v>
      </c>
      <c r="D20" s="74">
        <f>Accommodation!D20</f>
        <v>0</v>
      </c>
      <c r="E20" s="74">
        <f>Accommodation!E20</f>
        <v>0</v>
      </c>
      <c r="F20" s="76"/>
      <c r="G20" s="77">
        <f>Accommodation!F20</f>
        <v>0</v>
      </c>
      <c r="H20" s="78"/>
      <c r="I20" s="78"/>
      <c r="J20" s="78"/>
      <c r="K20" s="77">
        <f>Accommodation!G20</f>
        <v>0</v>
      </c>
      <c r="L20" s="78"/>
      <c r="M20" s="78"/>
    </row>
    <row r="21" spans="1:13" ht="17.25" customHeight="1">
      <c r="A21" s="74">
        <v>10</v>
      </c>
      <c r="B21" s="75">
        <f>Accommodation!B21</f>
        <v>0</v>
      </c>
      <c r="C21" s="75">
        <f>Accommodation!C21</f>
        <v>0</v>
      </c>
      <c r="D21" s="74">
        <f>Accommodation!D21</f>
        <v>0</v>
      </c>
      <c r="E21" s="74">
        <f>Accommodation!E21</f>
        <v>0</v>
      </c>
      <c r="F21" s="76"/>
      <c r="G21" s="77">
        <f>Accommodation!F21</f>
        <v>0</v>
      </c>
      <c r="H21" s="78"/>
      <c r="I21" s="78"/>
      <c r="J21" s="78"/>
      <c r="K21" s="77">
        <f>Accommodation!G21</f>
        <v>0</v>
      </c>
      <c r="L21" s="78"/>
      <c r="M21" s="78"/>
    </row>
    <row r="22" spans="1:13" ht="17.25" customHeight="1">
      <c r="A22" s="74">
        <v>11</v>
      </c>
      <c r="B22" s="75">
        <f>Accommodation!B22</f>
        <v>0</v>
      </c>
      <c r="C22" s="75">
        <f>Accommodation!C22</f>
        <v>0</v>
      </c>
      <c r="D22" s="74">
        <f>Accommodation!D22</f>
        <v>0</v>
      </c>
      <c r="E22" s="74">
        <f>Accommodation!E22</f>
        <v>0</v>
      </c>
      <c r="F22" s="76"/>
      <c r="G22" s="77">
        <f>Accommodation!F22</f>
        <v>0</v>
      </c>
      <c r="H22" s="78"/>
      <c r="I22" s="78"/>
      <c r="J22" s="78"/>
      <c r="K22" s="77">
        <f>Accommodation!G22</f>
        <v>0</v>
      </c>
      <c r="L22" s="78"/>
      <c r="M22" s="78"/>
    </row>
    <row r="23" spans="1:13" ht="17.25" customHeight="1">
      <c r="A23" s="74">
        <v>12</v>
      </c>
      <c r="B23" s="75">
        <f>Accommodation!B23</f>
        <v>0</v>
      </c>
      <c r="C23" s="75">
        <f>Accommodation!C23</f>
        <v>0</v>
      </c>
      <c r="D23" s="74">
        <f>Accommodation!D23</f>
        <v>0</v>
      </c>
      <c r="E23" s="74">
        <f>Accommodation!E23</f>
        <v>0</v>
      </c>
      <c r="F23" s="76"/>
      <c r="G23" s="77">
        <f>Accommodation!F23</f>
        <v>0</v>
      </c>
      <c r="H23" s="78"/>
      <c r="I23" s="78"/>
      <c r="J23" s="78"/>
      <c r="K23" s="77">
        <f>Accommodation!G23</f>
        <v>0</v>
      </c>
      <c r="L23" s="78"/>
      <c r="M23" s="78"/>
    </row>
    <row r="24" spans="1:13" ht="17.25" customHeight="1">
      <c r="A24" s="74">
        <v>13</v>
      </c>
      <c r="B24" s="75">
        <f>Accommodation!B24</f>
        <v>0</v>
      </c>
      <c r="C24" s="75">
        <f>Accommodation!C24</f>
        <v>0</v>
      </c>
      <c r="D24" s="74">
        <f>Accommodation!D24</f>
        <v>0</v>
      </c>
      <c r="E24" s="74">
        <f>Accommodation!E24</f>
        <v>0</v>
      </c>
      <c r="F24" s="76"/>
      <c r="G24" s="77">
        <f>Accommodation!F24</f>
        <v>0</v>
      </c>
      <c r="H24" s="78"/>
      <c r="I24" s="78"/>
      <c r="J24" s="78"/>
      <c r="K24" s="77">
        <f>Accommodation!G24</f>
        <v>0</v>
      </c>
      <c r="L24" s="78"/>
      <c r="M24" s="78"/>
    </row>
    <row r="25" spans="1:13" ht="17.25" customHeight="1">
      <c r="A25" s="74">
        <v>14</v>
      </c>
      <c r="B25" s="75">
        <f>Accommodation!B25</f>
        <v>0</v>
      </c>
      <c r="C25" s="75">
        <f>Accommodation!C25</f>
        <v>0</v>
      </c>
      <c r="D25" s="74">
        <f>Accommodation!D25</f>
        <v>0</v>
      </c>
      <c r="E25" s="74">
        <f>Accommodation!E25</f>
        <v>0</v>
      </c>
      <c r="F25" s="76"/>
      <c r="G25" s="77">
        <f>Accommodation!F25</f>
        <v>0</v>
      </c>
      <c r="H25" s="78"/>
      <c r="I25" s="78"/>
      <c r="J25" s="78"/>
      <c r="K25" s="77">
        <f>Accommodation!G25</f>
        <v>0</v>
      </c>
      <c r="L25" s="78"/>
      <c r="M25" s="78"/>
    </row>
    <row r="26" spans="1:13" ht="17.25" customHeight="1">
      <c r="A26" s="74">
        <v>15</v>
      </c>
      <c r="B26" s="75">
        <f>Accommodation!B26</f>
        <v>0</v>
      </c>
      <c r="C26" s="75">
        <f>Accommodation!C26</f>
        <v>0</v>
      </c>
      <c r="D26" s="74">
        <f>Accommodation!D26</f>
        <v>0</v>
      </c>
      <c r="E26" s="74">
        <f>Accommodation!E26</f>
        <v>0</v>
      </c>
      <c r="F26" s="76"/>
      <c r="G26" s="77">
        <f>Accommodation!F26</f>
        <v>0</v>
      </c>
      <c r="H26" s="78"/>
      <c r="I26" s="78"/>
      <c r="J26" s="78"/>
      <c r="K26" s="77">
        <f>Accommodation!G26</f>
        <v>0</v>
      </c>
      <c r="L26" s="78"/>
      <c r="M26" s="78"/>
    </row>
    <row r="27" spans="1:13" ht="17.25" customHeight="1">
      <c r="A27" s="74">
        <v>16</v>
      </c>
      <c r="B27" s="75">
        <f>Accommodation!B27</f>
        <v>0</v>
      </c>
      <c r="C27" s="75">
        <f>Accommodation!C27</f>
        <v>0</v>
      </c>
      <c r="D27" s="74">
        <f>Accommodation!D27</f>
        <v>0</v>
      </c>
      <c r="E27" s="74">
        <f>Accommodation!E27</f>
        <v>0</v>
      </c>
      <c r="F27" s="76"/>
      <c r="G27" s="77">
        <f>Accommodation!F27</f>
        <v>0</v>
      </c>
      <c r="H27" s="78"/>
      <c r="I27" s="78"/>
      <c r="J27" s="78"/>
      <c r="K27" s="77">
        <f>Accommodation!G27</f>
        <v>0</v>
      </c>
      <c r="L27" s="78"/>
      <c r="M27" s="78"/>
    </row>
    <row r="28" spans="1:13" ht="17.25" customHeight="1">
      <c r="A28" s="74">
        <v>17</v>
      </c>
      <c r="B28" s="75">
        <f>Accommodation!B28</f>
        <v>0</v>
      </c>
      <c r="C28" s="75">
        <f>Accommodation!C28</f>
        <v>0</v>
      </c>
      <c r="D28" s="74">
        <f>Accommodation!D28</f>
        <v>0</v>
      </c>
      <c r="E28" s="74">
        <f>Accommodation!E28</f>
        <v>0</v>
      </c>
      <c r="F28" s="76"/>
      <c r="G28" s="77">
        <f>Accommodation!F28</f>
        <v>0</v>
      </c>
      <c r="H28" s="78"/>
      <c r="I28" s="78"/>
      <c r="J28" s="78"/>
      <c r="K28" s="77">
        <f>Accommodation!G28</f>
        <v>0</v>
      </c>
      <c r="L28" s="78"/>
      <c r="M28" s="78"/>
    </row>
    <row r="29" spans="1:13" ht="17.25" customHeight="1">
      <c r="A29" s="74">
        <v>18</v>
      </c>
      <c r="B29" s="75">
        <f>Accommodation!B29</f>
        <v>0</v>
      </c>
      <c r="C29" s="75">
        <f>Accommodation!C29</f>
        <v>0</v>
      </c>
      <c r="D29" s="74">
        <f>Accommodation!D29</f>
        <v>0</v>
      </c>
      <c r="E29" s="74">
        <f>Accommodation!E29</f>
        <v>0</v>
      </c>
      <c r="F29" s="76"/>
      <c r="G29" s="77">
        <f>Accommodation!F29</f>
        <v>0</v>
      </c>
      <c r="H29" s="78"/>
      <c r="I29" s="78"/>
      <c r="J29" s="78"/>
      <c r="K29" s="77">
        <f>Accommodation!G29</f>
        <v>0</v>
      </c>
      <c r="L29" s="78"/>
      <c r="M29" s="78"/>
    </row>
    <row r="30" spans="1:13" ht="17.25" customHeight="1">
      <c r="A30" s="74">
        <v>19</v>
      </c>
      <c r="B30" s="75">
        <f>Accommodation!B30</f>
        <v>0</v>
      </c>
      <c r="C30" s="75">
        <f>Accommodation!C30</f>
        <v>0</v>
      </c>
      <c r="D30" s="74">
        <f>Accommodation!D30</f>
        <v>0</v>
      </c>
      <c r="E30" s="74">
        <f>Accommodation!E30</f>
        <v>0</v>
      </c>
      <c r="F30" s="76"/>
      <c r="G30" s="77">
        <f>Accommodation!F30</f>
        <v>0</v>
      </c>
      <c r="H30" s="78"/>
      <c r="I30" s="78"/>
      <c r="J30" s="78"/>
      <c r="K30" s="77">
        <f>Accommodation!G30</f>
        <v>0</v>
      </c>
      <c r="L30" s="78"/>
      <c r="M30" s="78"/>
    </row>
    <row r="31" spans="1:13" ht="17.25" customHeight="1">
      <c r="A31" s="74">
        <v>20</v>
      </c>
      <c r="B31" s="75">
        <f>Accommodation!B31</f>
        <v>0</v>
      </c>
      <c r="C31" s="75">
        <f>Accommodation!C31</f>
        <v>0</v>
      </c>
      <c r="D31" s="74">
        <f>Accommodation!D31</f>
        <v>0</v>
      </c>
      <c r="E31" s="74">
        <f>Accommodation!E31</f>
        <v>0</v>
      </c>
      <c r="F31" s="76"/>
      <c r="G31" s="77">
        <f>Accommodation!F31</f>
        <v>0</v>
      </c>
      <c r="H31" s="78"/>
      <c r="I31" s="78"/>
      <c r="J31" s="78"/>
      <c r="K31" s="77">
        <f>Accommodation!G31</f>
        <v>0</v>
      </c>
      <c r="L31" s="78"/>
      <c r="M31" s="78"/>
    </row>
    <row r="32" spans="1:13" ht="17.25" customHeight="1">
      <c r="A32" s="74">
        <v>21</v>
      </c>
      <c r="B32" s="75">
        <f>Accommodation!B32</f>
        <v>0</v>
      </c>
      <c r="C32" s="75">
        <f>Accommodation!C32</f>
        <v>0</v>
      </c>
      <c r="D32" s="74">
        <f>Accommodation!D32</f>
        <v>0</v>
      </c>
      <c r="E32" s="74">
        <f>Accommodation!E32</f>
        <v>0</v>
      </c>
      <c r="F32" s="76"/>
      <c r="G32" s="77">
        <f>Accommodation!F32</f>
        <v>0</v>
      </c>
      <c r="H32" s="78"/>
      <c r="I32" s="78"/>
      <c r="J32" s="78"/>
      <c r="K32" s="77">
        <f>Accommodation!G32</f>
        <v>0</v>
      </c>
      <c r="L32" s="78"/>
      <c r="M32" s="78"/>
    </row>
    <row r="33" spans="1:13" ht="17.25" customHeight="1">
      <c r="A33" s="74">
        <v>22</v>
      </c>
      <c r="B33" s="75">
        <f>Accommodation!B33</f>
        <v>0</v>
      </c>
      <c r="C33" s="75">
        <f>Accommodation!C33</f>
        <v>0</v>
      </c>
      <c r="D33" s="74">
        <f>Accommodation!D33</f>
        <v>0</v>
      </c>
      <c r="E33" s="74">
        <f>Accommodation!E33</f>
        <v>0</v>
      </c>
      <c r="F33" s="76"/>
      <c r="G33" s="77">
        <f>Accommodation!F33</f>
        <v>0</v>
      </c>
      <c r="H33" s="78"/>
      <c r="I33" s="78"/>
      <c r="J33" s="78"/>
      <c r="K33" s="77">
        <f>Accommodation!G33</f>
        <v>0</v>
      </c>
      <c r="L33" s="78"/>
      <c r="M33" s="78"/>
    </row>
    <row r="34" spans="1:13" ht="17.25" customHeight="1">
      <c r="A34" s="74">
        <v>23</v>
      </c>
      <c r="B34" s="75">
        <f>Accommodation!B34</f>
        <v>0</v>
      </c>
      <c r="C34" s="75">
        <f>Accommodation!C34</f>
        <v>0</v>
      </c>
      <c r="D34" s="74">
        <f>Accommodation!D34</f>
        <v>0</v>
      </c>
      <c r="E34" s="74">
        <f>Accommodation!E34</f>
        <v>0</v>
      </c>
      <c r="F34" s="76"/>
      <c r="G34" s="77">
        <f>Accommodation!F34</f>
        <v>0</v>
      </c>
      <c r="H34" s="78"/>
      <c r="I34" s="78"/>
      <c r="J34" s="78"/>
      <c r="K34" s="77">
        <f>Accommodation!G34</f>
        <v>0</v>
      </c>
      <c r="L34" s="78"/>
      <c r="M34" s="78"/>
    </row>
    <row r="35" spans="1:13" ht="17.25" customHeight="1">
      <c r="A35" s="74">
        <v>24</v>
      </c>
      <c r="B35" s="75">
        <f>Accommodation!B35</f>
        <v>0</v>
      </c>
      <c r="C35" s="75">
        <f>Accommodation!C35</f>
        <v>0</v>
      </c>
      <c r="D35" s="74">
        <f>Accommodation!D35</f>
        <v>0</v>
      </c>
      <c r="E35" s="74">
        <f>Accommodation!E35</f>
        <v>0</v>
      </c>
      <c r="F35" s="76"/>
      <c r="G35" s="77">
        <f>Accommodation!F35</f>
        <v>0</v>
      </c>
      <c r="H35" s="78"/>
      <c r="I35" s="78"/>
      <c r="J35" s="78"/>
      <c r="K35" s="77">
        <f>Accommodation!G35</f>
        <v>0</v>
      </c>
      <c r="L35" s="78"/>
      <c r="M35" s="78"/>
    </row>
    <row r="36" spans="1:13" ht="17.25" customHeight="1">
      <c r="A36" s="74">
        <v>25</v>
      </c>
      <c r="B36" s="75">
        <f>Accommodation!B36</f>
        <v>0</v>
      </c>
      <c r="C36" s="75">
        <f>Accommodation!C36</f>
        <v>0</v>
      </c>
      <c r="D36" s="74">
        <f>Accommodation!D36</f>
        <v>0</v>
      </c>
      <c r="E36" s="74">
        <f>Accommodation!E36</f>
        <v>0</v>
      </c>
      <c r="F36" s="76"/>
      <c r="G36" s="77">
        <f>Accommodation!F36</f>
        <v>0</v>
      </c>
      <c r="H36" s="78"/>
      <c r="I36" s="78"/>
      <c r="J36" s="78"/>
      <c r="K36" s="77">
        <f>Accommodation!G36</f>
        <v>0</v>
      </c>
      <c r="L36" s="78"/>
      <c r="M36" s="78"/>
    </row>
    <row r="37" spans="1:13" ht="17.25" customHeight="1">
      <c r="A37" s="74">
        <v>26</v>
      </c>
      <c r="B37" s="75">
        <f>Accommodation!B37</f>
        <v>0</v>
      </c>
      <c r="C37" s="75">
        <f>Accommodation!C37</f>
        <v>0</v>
      </c>
      <c r="D37" s="74">
        <f>Accommodation!D37</f>
        <v>0</v>
      </c>
      <c r="E37" s="74">
        <f>Accommodation!E37</f>
        <v>0</v>
      </c>
      <c r="F37" s="76"/>
      <c r="G37" s="77">
        <f>Accommodation!F37</f>
        <v>0</v>
      </c>
      <c r="H37" s="78"/>
      <c r="I37" s="78"/>
      <c r="J37" s="78"/>
      <c r="K37" s="77">
        <f>Accommodation!G37</f>
        <v>0</v>
      </c>
      <c r="L37" s="78"/>
      <c r="M37" s="78"/>
    </row>
    <row r="38" spans="1:13" ht="17.25" customHeight="1">
      <c r="A38" s="74">
        <v>27</v>
      </c>
      <c r="B38" s="75">
        <f>Accommodation!B38</f>
        <v>0</v>
      </c>
      <c r="C38" s="75">
        <f>Accommodation!C38</f>
        <v>0</v>
      </c>
      <c r="D38" s="74">
        <f>Accommodation!D38</f>
        <v>0</v>
      </c>
      <c r="E38" s="74">
        <f>Accommodation!E38</f>
        <v>0</v>
      </c>
      <c r="F38" s="76"/>
      <c r="G38" s="77">
        <f>Accommodation!F38</f>
        <v>0</v>
      </c>
      <c r="H38" s="78"/>
      <c r="I38" s="78"/>
      <c r="J38" s="78"/>
      <c r="K38" s="77">
        <f>Accommodation!G38</f>
        <v>0</v>
      </c>
      <c r="L38" s="78"/>
      <c r="M38" s="78"/>
    </row>
    <row r="39" spans="1:13" ht="17.25" customHeight="1">
      <c r="A39" s="74">
        <v>28</v>
      </c>
      <c r="B39" s="75">
        <f>Accommodation!B39</f>
        <v>0</v>
      </c>
      <c r="C39" s="75">
        <f>Accommodation!C39</f>
        <v>0</v>
      </c>
      <c r="D39" s="74">
        <f>Accommodation!D39</f>
        <v>0</v>
      </c>
      <c r="E39" s="74">
        <f>Accommodation!E39</f>
        <v>0</v>
      </c>
      <c r="F39" s="76"/>
      <c r="G39" s="77">
        <f>Accommodation!F39</f>
        <v>0</v>
      </c>
      <c r="H39" s="78"/>
      <c r="I39" s="78"/>
      <c r="J39" s="78"/>
      <c r="K39" s="77">
        <f>Accommodation!G39</f>
        <v>0</v>
      </c>
      <c r="L39" s="78"/>
      <c r="M39" s="78"/>
    </row>
    <row r="40" spans="1:13" ht="17.25" customHeight="1">
      <c r="A40" s="74">
        <v>29</v>
      </c>
      <c r="B40" s="75">
        <f>Accommodation!B40</f>
        <v>0</v>
      </c>
      <c r="C40" s="75">
        <f>Accommodation!C40</f>
        <v>0</v>
      </c>
      <c r="D40" s="74">
        <f>Accommodation!D40</f>
        <v>0</v>
      </c>
      <c r="E40" s="74">
        <f>Accommodation!E40</f>
        <v>0</v>
      </c>
      <c r="F40" s="76"/>
      <c r="G40" s="77">
        <f>Accommodation!F40</f>
        <v>0</v>
      </c>
      <c r="H40" s="78"/>
      <c r="I40" s="78"/>
      <c r="J40" s="78"/>
      <c r="K40" s="77">
        <f>Accommodation!G40</f>
        <v>0</v>
      </c>
      <c r="L40" s="78"/>
      <c r="M40" s="78"/>
    </row>
    <row r="41" spans="1:13" ht="17.25" customHeight="1">
      <c r="A41" s="74">
        <v>30</v>
      </c>
      <c r="B41" s="75">
        <f>Accommodation!B41</f>
        <v>0</v>
      </c>
      <c r="C41" s="75">
        <f>Accommodation!C41</f>
        <v>0</v>
      </c>
      <c r="D41" s="74">
        <f>Accommodation!D41</f>
        <v>0</v>
      </c>
      <c r="E41" s="74">
        <f>Accommodation!E41</f>
        <v>0</v>
      </c>
      <c r="F41" s="76"/>
      <c r="G41" s="77">
        <f>Accommodation!F41</f>
        <v>0</v>
      </c>
      <c r="H41" s="78"/>
      <c r="I41" s="78"/>
      <c r="J41" s="78"/>
      <c r="K41" s="77">
        <f>Accommodation!G41</f>
        <v>0</v>
      </c>
      <c r="L41" s="78"/>
      <c r="M41" s="78"/>
    </row>
    <row r="42" spans="1:13" ht="15">
      <c r="A42" s="79"/>
      <c r="B42" s="79"/>
      <c r="C42" s="79"/>
      <c r="D42" s="79"/>
      <c r="E42" s="79"/>
      <c r="F42" s="79"/>
      <c r="G42" s="80"/>
      <c r="H42" s="80"/>
      <c r="I42" s="80"/>
      <c r="J42" s="80"/>
      <c r="K42" s="80"/>
      <c r="L42" s="80"/>
      <c r="M42" s="80"/>
    </row>
    <row r="43" spans="1:13">
      <c r="A43" s="609" t="s">
        <v>385</v>
      </c>
      <c r="B43" s="609"/>
      <c r="C43" s="609"/>
      <c r="D43" s="609"/>
      <c r="E43" s="609"/>
      <c r="F43" s="609"/>
      <c r="G43" s="609"/>
      <c r="H43" s="81"/>
      <c r="I43" s="81"/>
      <c r="J43" s="81"/>
      <c r="K43" s="83"/>
      <c r="L43" s="83"/>
      <c r="M43" s="16"/>
    </row>
    <row r="44" spans="1:13">
      <c r="A44" s="82" t="s">
        <v>386</v>
      </c>
      <c r="B44" s="82"/>
      <c r="C44" s="82" t="s">
        <v>387</v>
      </c>
      <c r="D44" s="82"/>
      <c r="E44" s="82"/>
      <c r="F44" s="82"/>
      <c r="G44" s="82"/>
      <c r="H44" s="83"/>
      <c r="I44" s="83"/>
      <c r="J44" s="83"/>
      <c r="K44" s="83"/>
      <c r="L44" s="83"/>
      <c r="M44" s="16"/>
    </row>
    <row r="45" spans="1:13">
      <c r="A45" s="82" t="s">
        <v>388</v>
      </c>
      <c r="B45" s="82"/>
      <c r="C45" s="82" t="s">
        <v>389</v>
      </c>
      <c r="D45" s="82"/>
      <c r="E45" s="82"/>
      <c r="F45" s="82"/>
      <c r="G45" s="82"/>
      <c r="H45" s="82"/>
      <c r="I45" s="82"/>
      <c r="J45" s="82"/>
      <c r="K45" s="82"/>
      <c r="L45" s="82"/>
    </row>
    <row r="46" spans="1:13">
      <c r="A46" s="82" t="s">
        <v>390</v>
      </c>
      <c r="B46" s="82"/>
      <c r="C46" s="82" t="s">
        <v>391</v>
      </c>
      <c r="D46" s="82"/>
      <c r="E46" s="82"/>
      <c r="F46" s="82"/>
      <c r="G46" s="82"/>
      <c r="H46" s="82"/>
      <c r="I46" s="82"/>
      <c r="J46" s="82"/>
      <c r="K46" s="82"/>
      <c r="L46" s="82"/>
    </row>
    <row r="47" spans="1:13">
      <c r="A47" s="82"/>
      <c r="B47" s="82"/>
      <c r="C47" s="82"/>
      <c r="D47" s="82"/>
      <c r="E47" s="82"/>
      <c r="F47" s="82"/>
      <c r="G47" s="83"/>
      <c r="H47" s="82"/>
      <c r="I47" s="82"/>
      <c r="J47" s="82"/>
      <c r="K47" s="82"/>
      <c r="L47" s="82"/>
    </row>
    <row r="48" spans="1:13" ht="15" customHeight="1">
      <c r="A48" s="82" t="s">
        <v>323</v>
      </c>
      <c r="B48" s="82"/>
      <c r="C48" s="82"/>
      <c r="D48" s="82"/>
      <c r="E48" s="82"/>
      <c r="F48" s="82"/>
      <c r="G48" s="604">
        <f>'PLEASE FILL IN HERE FIRST!!!'!B35</f>
        <v>43229</v>
      </c>
      <c r="H48" s="604"/>
      <c r="I48" s="604"/>
      <c r="J48" s="604"/>
      <c r="K48" s="604"/>
      <c r="L48" s="604"/>
    </row>
    <row r="49" spans="1:30">
      <c r="A49" s="84" t="s">
        <v>68</v>
      </c>
      <c r="B49" s="85"/>
      <c r="C49" s="85"/>
      <c r="D49" s="82"/>
      <c r="E49" s="82"/>
      <c r="F49" s="85"/>
      <c r="G49" s="604"/>
      <c r="H49" s="604"/>
      <c r="I49" s="604"/>
      <c r="J49" s="604"/>
      <c r="K49" s="604"/>
      <c r="L49" s="604"/>
    </row>
    <row r="50" spans="1:30" s="9" customFormat="1" ht="24">
      <c r="A50" s="86" t="str">
        <f>'PLEASE FILL IN HERE FIRST!!!'!B23</f>
        <v>Chinese Table Tennis Association</v>
      </c>
      <c r="B50" s="87" t="s">
        <v>143</v>
      </c>
      <c r="C50" s="610" t="str">
        <f>'PLEASE FILL IN HERE FIRST!!!'!B27</f>
        <v>0086 10 67127301</v>
      </c>
      <c r="D50" s="610"/>
      <c r="E50" s="83" t="s">
        <v>325</v>
      </c>
      <c r="F50" s="601" t="str">
        <f>Accommodation!B50</f>
        <v>chinaopenshenzhen@kaisagroup.com</v>
      </c>
      <c r="G50" s="601"/>
      <c r="H50" s="601"/>
      <c r="I50" s="92"/>
      <c r="J50" s="92"/>
      <c r="K50" s="92"/>
      <c r="L50" s="82"/>
      <c r="AA50" s="30"/>
      <c r="AD50" s="30"/>
    </row>
    <row r="51" spans="1:30" s="9" customFormat="1" ht="15">
      <c r="A51" s="88" t="str">
        <f>'PLEASE FILL IN HERE FIRST!!!'!B15</f>
        <v>Zena SIM</v>
      </c>
      <c r="B51" s="87" t="s">
        <v>143</v>
      </c>
      <c r="C51" s="600" t="str">
        <f>'PLEASE FILL IN HERE FIRST!!!'!B19</f>
        <v>no Fax</v>
      </c>
      <c r="D51" s="600"/>
      <c r="E51" s="83" t="s">
        <v>325</v>
      </c>
      <c r="F51" s="601" t="str">
        <f>'PLEASE FILL IN HERE FIRST!!!'!B21</f>
        <v>zena@ittf.com</v>
      </c>
      <c r="G51" s="601"/>
      <c r="H51" s="601"/>
      <c r="I51" s="93"/>
      <c r="J51" s="92"/>
      <c r="K51" s="92"/>
      <c r="L51" s="82"/>
      <c r="AA51" s="30"/>
      <c r="AD51" s="30"/>
    </row>
  </sheetData>
  <sheetProtection algorithmName="SHA-512" hashValue="DcPgIbIzYriOZfoKcP6kw3XPn8PmSVLUtO9SOyIIUQSpgA8HcS7aj93fLsN4DLYvxWzZZklDKKIR35YAYWH6VQ==" saltValue="VXsjLUfIhEZSROwK57y6eA==" spinCount="100000" sheet="1" selectLockedCells="1"/>
  <mergeCells count="22">
    <mergeCell ref="A1:M1"/>
    <mergeCell ref="A2:M2"/>
    <mergeCell ref="A3:M3"/>
    <mergeCell ref="A4:M4"/>
    <mergeCell ref="D5:E5"/>
    <mergeCell ref="F5:G5"/>
    <mergeCell ref="H5:I5"/>
    <mergeCell ref="A7:B7"/>
    <mergeCell ref="C7:M7"/>
    <mergeCell ref="A43:G43"/>
    <mergeCell ref="C50:D50"/>
    <mergeCell ref="F50:H50"/>
    <mergeCell ref="J9:J10"/>
    <mergeCell ref="M9:M10"/>
    <mergeCell ref="C51:D51"/>
    <mergeCell ref="F51:H51"/>
    <mergeCell ref="A9:A10"/>
    <mergeCell ref="B9:B10"/>
    <mergeCell ref="C9:C10"/>
    <mergeCell ref="D9:D10"/>
    <mergeCell ref="E9:E10"/>
    <mergeCell ref="G48:L49"/>
  </mergeCells>
  <conditionalFormatting sqref="G12:G41">
    <cfRule type="cellIs" dxfId="7" priority="24" operator="equal">
      <formula>0</formula>
    </cfRule>
  </conditionalFormatting>
  <conditionalFormatting sqref="K12:K41">
    <cfRule type="cellIs" dxfId="6" priority="23" operator="equal">
      <formula>0</formula>
    </cfRule>
  </conditionalFormatting>
  <conditionalFormatting sqref="B12:E41">
    <cfRule type="cellIs" dxfId="5" priority="39" operator="equal">
      <formula>0</formula>
    </cfRule>
  </conditionalFormatting>
  <dataValidations count="3">
    <dataValidation type="list" allowBlank="1" showInputMessage="1" showErrorMessage="1" sqref="D12:D41" xr:uid="{00000000-0002-0000-0500-000000000000}">
      <formula1>$AA$1:$AA$3</formula1>
    </dataValidation>
    <dataValidation type="list" allowBlank="1" showInputMessage="1" showErrorMessage="1" sqref="E12:E41" xr:uid="{00000000-0002-0000-0500-000001000000}">
      <formula1>$AB$1:$AB$6</formula1>
    </dataValidation>
    <dataValidation type="list" allowBlank="1" showInputMessage="1" showErrorMessage="1" sqref="F12:F41" xr:uid="{00000000-0002-0000-0500-000002000000}">
      <formula1>$AD$1:$AD$4</formula1>
    </dataValidation>
  </dataValidations>
  <printOptions horizontalCentered="1"/>
  <pageMargins left="0.2" right="0.2" top="0.39" bottom="0.39" header="0.51" footer="0.51"/>
  <pageSetup paperSize="9" scale="65" orientation="landscape" r:id="rId1"/>
  <extLst>
    <ext xmlns:x14="http://schemas.microsoft.com/office/spreadsheetml/2009/9/main" uri="{78C0D931-6437-407d-A8EE-F0AAD7539E65}">
      <x14:conditionalFormattings>
        <x14:conditionalFormatting xmlns:xm="http://schemas.microsoft.com/office/excel/2006/main">
          <x14:cfRule type="expression" priority="3" id="{00000000-000E-0000-0500-000003000000}">
            <xm:f>'PLEASE FILL IN HERE FIRST!!!'!$B$5='PLEASE FILL IN HERE FIRST!!!'!$K$9</xm:f>
            <x14:dxf>
              <font>
                <color theme="1" tint="0.499984740745262"/>
              </font>
              <fill>
                <patternFill patternType="none"/>
              </fill>
            </x14:dxf>
          </x14:cfRule>
          <x14:cfRule type="expression" priority="4" id="{00000000-000E-0000-0500-000004000000}">
            <xm:f>'PLEASE FILL IN HERE FIRST!!!'!$B$5='PLEASE FILL IN HERE FIRST!!!'!$K$11</xm:f>
            <x14:dxf>
              <font>
                <color rgb="FFC00000"/>
              </font>
              <fill>
                <patternFill patternType="none"/>
              </fill>
            </x14:dxf>
          </x14:cfRule>
          <xm:sqref>A4:M5</xm:sqref>
        </x14:conditionalFormatting>
        <x14:conditionalFormatting xmlns:xm="http://schemas.microsoft.com/office/excel/2006/main">
          <x14:cfRule type="expression" priority="12" id="{00000000-000E-0000-0500-00000C000000}">
            <xm:f>Accommodation!$H12="x"</xm:f>
            <x14:dxf>
              <font>
                <color theme="1"/>
              </font>
              <fill>
                <patternFill patternType="solid">
                  <bgColor theme="1"/>
                </patternFill>
              </fill>
            </x14:dxf>
          </x14:cfRule>
          <xm:sqref>F12:M41</xm:sqref>
        </x14:conditionalFormatting>
        <x14:conditionalFormatting xmlns:xm="http://schemas.microsoft.com/office/excel/2006/main">
          <x14:cfRule type="expression" priority="1" id="{00000000-000E-0000-0500-000001000000}">
            <xm:f>'PLEASE FILL IN HERE FIRST!!!'!$B$5='PLEASE FILL IN HERE FIRST!!!'!$K$9</xm:f>
            <x14:dxf>
              <font>
                <color auto="1"/>
              </font>
              <fill>
                <patternFill patternType="solid">
                  <bgColor theme="0" tint="-4.9989318521683403E-2"/>
                </patternFill>
              </fill>
            </x14:dxf>
          </x14:cfRule>
          <x14:cfRule type="expression" priority="2" id="{00000000-000E-0000-0500-000002000000}">
            <xm:f>'PLEASE FILL IN HERE FIRST!!!'!$B$5='PLEASE FILL IN HERE FIRST!!!'!$K$11</xm:f>
            <x14:dxf>
              <font>
                <color auto="1"/>
              </font>
              <fill>
                <patternFill patternType="solid">
                  <bgColor theme="5" tint="0.79992065187536243"/>
                </patternFill>
              </fill>
            </x14:dxf>
          </x14:cfRule>
          <xm:sqref>F12:F41 H12:J41 L12:M41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1"/>
    <pageSetUpPr fitToPage="1"/>
  </sheetPr>
  <dimension ref="A1:BB190"/>
  <sheetViews>
    <sheetView showGridLines="0" workbookViewId="0">
      <selection activeCell="C14" sqref="C14"/>
    </sheetView>
  </sheetViews>
  <sheetFormatPr defaultColWidth="11.42578125" defaultRowHeight="12.75"/>
  <cols>
    <col min="1" max="1" width="19.7109375" customWidth="1"/>
    <col min="2" max="2" width="20.42578125" customWidth="1"/>
    <col min="3" max="3" width="18.42578125" customWidth="1"/>
    <col min="4" max="4" width="8.85546875" customWidth="1"/>
    <col min="5" max="5" width="10.28515625" customWidth="1"/>
    <col min="6" max="6" width="19.140625" customWidth="1"/>
    <col min="7" max="7" width="12.42578125" customWidth="1"/>
    <col min="8" max="8" width="6.42578125" customWidth="1"/>
    <col min="9" max="11" width="6.85546875" customWidth="1"/>
    <col min="12" max="12" width="7.28515625" customWidth="1"/>
    <col min="13" max="13" width="21" customWidth="1"/>
    <col min="15" max="15" width="10.42578125" customWidth="1"/>
    <col min="16" max="16" width="11.140625" customWidth="1"/>
    <col min="17" max="17" width="18" customWidth="1"/>
    <col min="18" max="18" width="11.42578125" style="10" customWidth="1"/>
    <col min="19" max="19" width="13.7109375" style="2" customWidth="1"/>
    <col min="20" max="23" width="11.42578125" style="2" customWidth="1"/>
    <col min="24" max="56" width="11.42578125" customWidth="1"/>
  </cols>
  <sheetData>
    <row r="1" spans="1:54" ht="24.75">
      <c r="A1" s="631" t="s">
        <v>392</v>
      </c>
      <c r="B1" s="631"/>
      <c r="C1" s="631"/>
      <c r="D1" s="631"/>
      <c r="E1" s="631"/>
      <c r="F1" s="631"/>
      <c r="G1" s="631"/>
      <c r="H1" s="631"/>
      <c r="I1" s="631"/>
      <c r="J1" s="631"/>
      <c r="K1" s="631"/>
      <c r="L1" s="631"/>
      <c r="M1" s="631"/>
      <c r="N1" s="631"/>
      <c r="O1" s="631"/>
      <c r="P1" s="631"/>
      <c r="Q1" s="631"/>
      <c r="BB1" s="59"/>
    </row>
    <row r="2" spans="1:54" ht="22.5">
      <c r="A2" s="632" t="str">
        <f>'PLEASE FILL IN HERE FIRST!!!'!B5</f>
        <v>World Tour Platinum</v>
      </c>
      <c r="B2" s="632"/>
      <c r="C2" s="632"/>
      <c r="D2" s="632"/>
      <c r="E2" s="632"/>
      <c r="F2" s="632"/>
      <c r="G2" s="632"/>
      <c r="H2" s="632"/>
      <c r="I2" s="632"/>
      <c r="J2" s="632"/>
      <c r="K2" s="632"/>
      <c r="L2" s="632"/>
      <c r="M2" s="632"/>
      <c r="N2" s="632"/>
      <c r="O2" s="632"/>
      <c r="P2" s="632"/>
      <c r="Q2" s="632"/>
      <c r="S2" s="2">
        <v>1</v>
      </c>
      <c r="U2" s="2" t="s">
        <v>363</v>
      </c>
      <c r="V2" s="2" t="s">
        <v>353</v>
      </c>
      <c r="W2" s="2" t="s">
        <v>393</v>
      </c>
    </row>
    <row r="3" spans="1:54" ht="18">
      <c r="A3" s="633" t="str">
        <f>'PLEASE FILL IN HERE FIRST!!!'!B7</f>
        <v>Shenzhen (CHN) - WORLD TOUR PLATINUM</v>
      </c>
      <c r="B3" s="633"/>
      <c r="C3" s="633"/>
      <c r="D3" s="633"/>
      <c r="E3" s="633"/>
      <c r="F3" s="633"/>
      <c r="G3" s="633"/>
      <c r="H3" s="633"/>
      <c r="I3" s="633"/>
      <c r="J3" s="633"/>
      <c r="K3" s="633"/>
      <c r="L3" s="633"/>
      <c r="M3" s="633"/>
      <c r="N3" s="633"/>
      <c r="O3" s="633"/>
      <c r="P3" s="633"/>
      <c r="Q3" s="633"/>
      <c r="S3" s="2" t="s">
        <v>197</v>
      </c>
      <c r="U3" s="40">
        <f>Prospectus!$I$77</f>
        <v>190</v>
      </c>
      <c r="V3" s="40">
        <f>Prospectus!$I$78</f>
        <v>190</v>
      </c>
    </row>
    <row r="4" spans="1:54" ht="15" customHeight="1">
      <c r="B4" s="11"/>
      <c r="C4" s="11"/>
      <c r="D4" s="11"/>
      <c r="E4" s="11"/>
      <c r="F4" s="12">
        <f>'PLEASE FILL IN HERE FIRST!!!'!B9</f>
        <v>43613</v>
      </c>
      <c r="G4" s="13" t="s">
        <v>68</v>
      </c>
      <c r="H4" s="634">
        <f>'PLEASE FILL IN HERE FIRST!!!'!D9</f>
        <v>43618</v>
      </c>
      <c r="I4" s="634"/>
      <c r="J4" s="634"/>
      <c r="K4" s="12"/>
      <c r="L4" s="12"/>
      <c r="M4" s="11"/>
      <c r="N4" s="11"/>
      <c r="O4" s="11"/>
      <c r="P4" s="11"/>
      <c r="Q4" s="11"/>
      <c r="S4" s="2" t="s">
        <v>205</v>
      </c>
      <c r="U4" s="40">
        <f>Prospectus!$H$90</f>
        <v>290</v>
      </c>
      <c r="V4" s="40">
        <f>Prospectus!$H$91</f>
        <v>240</v>
      </c>
    </row>
    <row r="5" spans="1:54">
      <c r="S5" s="2" t="s">
        <v>219</v>
      </c>
      <c r="U5" s="40">
        <f>Prospectus!$H$126</f>
        <v>0</v>
      </c>
      <c r="V5" s="40">
        <f>Prospectus!$H$127</f>
        <v>0</v>
      </c>
    </row>
    <row r="6" spans="1:54" ht="20.25">
      <c r="A6" s="14" t="s">
        <v>303</v>
      </c>
      <c r="B6" s="15"/>
      <c r="C6" s="635">
        <f>Preliminary!B7</f>
        <v>0</v>
      </c>
      <c r="D6" s="636"/>
      <c r="E6" s="636"/>
      <c r="F6" s="636"/>
      <c r="G6" s="636"/>
      <c r="H6" s="636"/>
      <c r="I6" s="636"/>
      <c r="J6" s="636"/>
      <c r="K6" s="636"/>
      <c r="L6" s="636"/>
      <c r="M6" s="636"/>
      <c r="N6" s="636"/>
      <c r="O6" s="636"/>
      <c r="P6" s="637"/>
      <c r="S6" s="2" t="s">
        <v>225</v>
      </c>
      <c r="W6" s="41">
        <f>'PLEASE FILL IN HERE FIRST!!!'!B47</f>
        <v>190</v>
      </c>
    </row>
    <row r="7" spans="1:54">
      <c r="D7" s="16"/>
      <c r="S7" s="2" t="s">
        <v>50</v>
      </c>
      <c r="T7" s="2" t="s">
        <v>351</v>
      </c>
      <c r="U7" s="41">
        <f>'PLEASE FILL IN HERE FIRST!!!'!B47</f>
        <v>190</v>
      </c>
    </row>
    <row r="8" spans="1:54">
      <c r="A8" s="17"/>
      <c r="B8" s="17" t="s">
        <v>150</v>
      </c>
      <c r="C8" s="17" t="s">
        <v>394</v>
      </c>
      <c r="D8" s="18" t="s">
        <v>395</v>
      </c>
      <c r="E8" s="18" t="s">
        <v>334</v>
      </c>
      <c r="F8" s="18" t="s">
        <v>335</v>
      </c>
      <c r="G8" s="18" t="s">
        <v>336</v>
      </c>
      <c r="H8" s="18" t="s">
        <v>337</v>
      </c>
      <c r="I8" s="18" t="s">
        <v>338</v>
      </c>
      <c r="J8" s="18" t="s">
        <v>339</v>
      </c>
      <c r="K8" s="18" t="s">
        <v>340</v>
      </c>
      <c r="L8" s="18" t="s">
        <v>341</v>
      </c>
      <c r="M8" s="18" t="s">
        <v>342</v>
      </c>
      <c r="N8" s="18" t="s">
        <v>343</v>
      </c>
      <c r="O8" s="18" t="s">
        <v>344</v>
      </c>
      <c r="P8" s="18" t="s">
        <v>345</v>
      </c>
      <c r="Q8" s="18" t="s">
        <v>51</v>
      </c>
      <c r="S8" s="2" t="s">
        <v>50</v>
      </c>
      <c r="T8" s="2" t="s">
        <v>367</v>
      </c>
      <c r="U8" s="40">
        <f>'PLEASE FILL IN HERE FIRST!!!'!$B$49</f>
        <v>190</v>
      </c>
    </row>
    <row r="9" spans="1:54">
      <c r="A9" s="17"/>
      <c r="B9" s="17"/>
      <c r="C9" s="17"/>
      <c r="D9" s="18"/>
      <c r="E9" s="18"/>
      <c r="F9" s="19" t="s">
        <v>346</v>
      </c>
      <c r="G9" s="19" t="s">
        <v>346</v>
      </c>
      <c r="H9" s="18"/>
      <c r="I9" s="18"/>
      <c r="J9" s="18"/>
      <c r="K9" s="18"/>
      <c r="L9" s="18"/>
      <c r="M9" s="18"/>
      <c r="N9" s="18"/>
      <c r="O9" s="36" t="str">
        <f>'PLEASE FILL IN HERE FIRST!!!'!B43</f>
        <v>US $</v>
      </c>
      <c r="P9" s="36" t="str">
        <f>'PLEASE FILL IN HERE FIRST!!!'!B43</f>
        <v>US $</v>
      </c>
      <c r="Q9" s="36" t="str">
        <f>'PLEASE FILL IN HERE FIRST!!!'!B43</f>
        <v>US $</v>
      </c>
      <c r="S9" s="2" t="s">
        <v>50</v>
      </c>
      <c r="T9" s="2" t="s">
        <v>372</v>
      </c>
      <c r="U9" s="40">
        <f>'PLEASE FILL IN HERE FIRST!!!'!$B$49</f>
        <v>190</v>
      </c>
    </row>
    <row r="10" spans="1:54" s="8" customFormat="1" ht="20.25" customHeight="1">
      <c r="A10" s="20" t="s">
        <v>349</v>
      </c>
      <c r="B10" s="21" t="s">
        <v>396</v>
      </c>
      <c r="C10" s="21" t="s">
        <v>397</v>
      </c>
      <c r="D10" s="22" t="s">
        <v>362</v>
      </c>
      <c r="E10" s="22" t="s">
        <v>351</v>
      </c>
      <c r="F10" s="23">
        <v>40128</v>
      </c>
      <c r="G10" s="23">
        <v>40132</v>
      </c>
      <c r="H10" s="22" t="s">
        <v>352</v>
      </c>
      <c r="I10" s="22"/>
      <c r="J10" s="22"/>
      <c r="K10" s="22"/>
      <c r="L10" s="22" t="s">
        <v>363</v>
      </c>
      <c r="M10" s="22" t="s">
        <v>398</v>
      </c>
      <c r="N10" s="22">
        <v>4</v>
      </c>
      <c r="O10" s="37">
        <f>Prospectus!I77</f>
        <v>190</v>
      </c>
      <c r="P10" s="37">
        <f>'PLEASE FILL IN HERE FIRST!!!'!B47</f>
        <v>190</v>
      </c>
      <c r="Q10" s="37">
        <f>'PLEASE FILL IN HERE FIRST!!!'!B45</f>
        <v>17</v>
      </c>
      <c r="R10" s="10"/>
      <c r="S10" s="2" t="s">
        <v>50</v>
      </c>
      <c r="T10" s="2" t="s">
        <v>369</v>
      </c>
      <c r="U10" s="40">
        <f>'PLEASE FILL IN HERE FIRST!!!'!$B$49</f>
        <v>190</v>
      </c>
      <c r="V10" s="2"/>
      <c r="W10" s="2"/>
      <c r="X10"/>
    </row>
    <row r="11" spans="1:54" ht="19.5" customHeight="1">
      <c r="A11" s="24">
        <v>1</v>
      </c>
      <c r="B11" s="25"/>
      <c r="C11" s="25" t="s">
        <v>399</v>
      </c>
      <c r="D11" s="26" t="s">
        <v>362</v>
      </c>
      <c r="E11" s="26" t="s">
        <v>351</v>
      </c>
      <c r="F11" s="27">
        <v>41065</v>
      </c>
      <c r="G11" s="27">
        <v>41067</v>
      </c>
      <c r="H11" s="26"/>
      <c r="I11" s="26"/>
      <c r="J11" s="26"/>
      <c r="K11" s="26"/>
      <c r="L11" s="26"/>
      <c r="M11" s="26"/>
      <c r="N11" s="26">
        <v>1</v>
      </c>
      <c r="O11" s="38" t="str">
        <f>IF(ISBLANK(L11),"",N11*R11)</f>
        <v/>
      </c>
      <c r="P11" s="38" t="str">
        <f>IF(H11="x",0,IF(I11="x",0,IF(J11="x",$P$10/2,IF(K11="x",$P$10,""))))</f>
        <v/>
      </c>
      <c r="Q11" s="38">
        <f t="shared" ref="Q11:Q40" si="0">IF(E11="PLA",$Q$10,"")</f>
        <v>17</v>
      </c>
      <c r="R11" s="10" t="str">
        <f>IF(ISBLANK(L11)," ",VLOOKUP(L11,$W$11:$X$16,2,FALSE))</f>
        <v xml:space="preserve"> </v>
      </c>
      <c r="S11" s="2">
        <f>IF(ISBLANK(E11)," ",VLOOKUP(E11,$T$7:$U$10,2,FALSE))</f>
        <v>190</v>
      </c>
      <c r="T11" s="42" t="str">
        <f>IF($K11="x",$W$6,"")</f>
        <v/>
      </c>
      <c r="U11" s="40"/>
      <c r="V11" s="40"/>
      <c r="W11" s="43" t="str">
        <f>IF($H$11="x",$V$2,"")</f>
        <v/>
      </c>
      <c r="X11" s="42" t="str">
        <f>IF($H$11="x",$V$3,"")</f>
        <v/>
      </c>
      <c r="Y11" s="52">
        <v>1</v>
      </c>
      <c r="Z11" s="53"/>
    </row>
    <row r="12" spans="1:54" ht="19.5" customHeight="1">
      <c r="A12" s="24">
        <v>2</v>
      </c>
      <c r="B12" s="25"/>
      <c r="C12" s="25"/>
      <c r="D12" s="26"/>
      <c r="E12" s="26"/>
      <c r="F12" s="27"/>
      <c r="G12" s="27"/>
      <c r="H12" s="26"/>
      <c r="I12" s="26"/>
      <c r="J12" s="26"/>
      <c r="K12" s="26"/>
      <c r="L12" s="26"/>
      <c r="M12" s="26"/>
      <c r="N12" s="26"/>
      <c r="O12" s="38" t="str">
        <f t="shared" ref="O12:O40" si="1">IF(ISBLANK(L12),"",N12*R12)</f>
        <v/>
      </c>
      <c r="P12" s="38" t="str">
        <f t="shared" ref="P12:P40" si="2">IF(H12="x",0,IF(I12="x",0,IF(J12="x",$P$10/2,IF(K12="x",$P$10,""))))</f>
        <v/>
      </c>
      <c r="Q12" s="38" t="str">
        <f t="shared" si="0"/>
        <v/>
      </c>
      <c r="R12" s="10" t="str">
        <f>IF(ISBLANK(L12)," ",VLOOKUP(L12,$X$17:$Y$22,2,FALSE))</f>
        <v xml:space="preserve"> </v>
      </c>
      <c r="S12" s="2" t="str">
        <f t="shared" ref="S12:S40" si="3">IF(ISBLANK(E12)," ",VLOOKUP(E12,$T$7:$U$10,2,FALSE))</f>
        <v xml:space="preserve"> </v>
      </c>
      <c r="T12" s="42" t="str">
        <f t="shared" ref="T12:T40" si="4">IF($K12="x",$W$6,"")</f>
        <v/>
      </c>
      <c r="U12" s="40"/>
      <c r="V12" s="40"/>
      <c r="W12" s="44" t="str">
        <f>IF($H$11="x",$U$2,"")</f>
        <v/>
      </c>
      <c r="X12" s="45" t="str">
        <f>IF($H$11="x",$U$3,"")</f>
        <v/>
      </c>
      <c r="Y12" s="54"/>
      <c r="Z12" s="53"/>
    </row>
    <row r="13" spans="1:54" ht="19.5" customHeight="1">
      <c r="A13" s="24">
        <v>3</v>
      </c>
      <c r="B13" s="25"/>
      <c r="C13" s="25"/>
      <c r="D13" s="26"/>
      <c r="E13" s="26"/>
      <c r="F13" s="27"/>
      <c r="G13" s="27"/>
      <c r="H13" s="26"/>
      <c r="I13" s="26"/>
      <c r="J13" s="26"/>
      <c r="K13" s="26"/>
      <c r="L13" s="26"/>
      <c r="M13" s="26"/>
      <c r="N13" s="26"/>
      <c r="O13" s="38" t="str">
        <f t="shared" si="1"/>
        <v/>
      </c>
      <c r="P13" s="38" t="str">
        <f t="shared" si="2"/>
        <v/>
      </c>
      <c r="Q13" s="38" t="str">
        <f t="shared" si="0"/>
        <v/>
      </c>
      <c r="R13" s="10" t="str">
        <f>IF(ISBLANK(L13)," ",VLOOKUP(L13,$Y$11:$Z$999,2,FALSE))</f>
        <v xml:space="preserve"> </v>
      </c>
      <c r="S13" s="2" t="str">
        <f t="shared" si="3"/>
        <v xml:space="preserve"> </v>
      </c>
      <c r="T13" s="42" t="str">
        <f t="shared" si="4"/>
        <v/>
      </c>
      <c r="U13" s="40"/>
      <c r="V13" s="40"/>
      <c r="W13" s="44" t="str">
        <f>IF($I$11="x",$V$2,"")</f>
        <v/>
      </c>
      <c r="X13" s="45" t="str">
        <f>IF($I$11="x",$V$4,"")</f>
        <v/>
      </c>
      <c r="Y13" s="54"/>
      <c r="Z13" s="53"/>
    </row>
    <row r="14" spans="1:54" ht="19.5" customHeight="1">
      <c r="A14" s="24">
        <v>4</v>
      </c>
      <c r="B14" s="25"/>
      <c r="C14" s="25"/>
      <c r="D14" s="26"/>
      <c r="E14" s="26"/>
      <c r="F14" s="27"/>
      <c r="G14" s="27"/>
      <c r="H14" s="26"/>
      <c r="I14" s="26"/>
      <c r="J14" s="26"/>
      <c r="K14" s="26"/>
      <c r="L14" s="26"/>
      <c r="M14" s="26"/>
      <c r="N14" s="26"/>
      <c r="O14" s="38" t="str">
        <f t="shared" si="1"/>
        <v/>
      </c>
      <c r="P14" s="38" t="str">
        <f t="shared" si="2"/>
        <v/>
      </c>
      <c r="Q14" s="38" t="str">
        <f t="shared" si="0"/>
        <v/>
      </c>
      <c r="R14" s="10" t="str">
        <f>IF(ISBLANK(L14)," ",VLOOKUP(L14,$Z$11:$AA$999,2,FALSE))</f>
        <v xml:space="preserve"> </v>
      </c>
      <c r="S14" s="2" t="str">
        <f t="shared" si="3"/>
        <v xml:space="preserve"> </v>
      </c>
      <c r="T14" s="42" t="str">
        <f t="shared" si="4"/>
        <v/>
      </c>
      <c r="W14" s="44" t="str">
        <f>IF($I$11="x",$U$2,"")</f>
        <v/>
      </c>
      <c r="X14" s="45" t="str">
        <f>IF($I$11="x",$U$4,"")</f>
        <v/>
      </c>
      <c r="Y14" s="54"/>
      <c r="Z14" s="53"/>
    </row>
    <row r="15" spans="1:54" ht="19.5" customHeight="1">
      <c r="A15" s="24">
        <v>5</v>
      </c>
      <c r="B15" s="25"/>
      <c r="C15" s="25"/>
      <c r="D15" s="26"/>
      <c r="E15" s="26"/>
      <c r="F15" s="27"/>
      <c r="G15" s="27"/>
      <c r="H15" s="26"/>
      <c r="I15" s="26"/>
      <c r="J15" s="26"/>
      <c r="K15" s="26"/>
      <c r="L15" s="26"/>
      <c r="M15" s="26"/>
      <c r="N15" s="26"/>
      <c r="O15" s="38" t="str">
        <f t="shared" si="1"/>
        <v/>
      </c>
      <c r="P15" s="38" t="str">
        <f t="shared" si="2"/>
        <v/>
      </c>
      <c r="Q15" s="38" t="str">
        <f t="shared" si="0"/>
        <v/>
      </c>
      <c r="R15" s="10" t="str">
        <f>IF(ISBLANK(L15)," ",VLOOKUP(L15,$AA$11:$AB$999,2,FALSE))</f>
        <v xml:space="preserve"> </v>
      </c>
      <c r="S15" s="2" t="str">
        <f t="shared" si="3"/>
        <v xml:space="preserve"> </v>
      </c>
      <c r="T15" s="42" t="str">
        <f t="shared" si="4"/>
        <v/>
      </c>
      <c r="U15" s="46"/>
      <c r="W15" s="44" t="str">
        <f>IF($J$11="x",$V$2,"")</f>
        <v/>
      </c>
      <c r="X15" s="45" t="str">
        <f>IF($J$11="x",$V$5,"")</f>
        <v/>
      </c>
      <c r="Y15" s="54"/>
      <c r="Z15" s="53"/>
    </row>
    <row r="16" spans="1:54" ht="19.5" customHeight="1">
      <c r="A16" s="24">
        <v>6</v>
      </c>
      <c r="B16" s="25"/>
      <c r="C16" s="25"/>
      <c r="D16" s="26"/>
      <c r="E16" s="26"/>
      <c r="F16" s="27"/>
      <c r="G16" s="27"/>
      <c r="H16" s="26"/>
      <c r="I16" s="26"/>
      <c r="J16" s="26"/>
      <c r="K16" s="26"/>
      <c r="L16" s="26"/>
      <c r="M16" s="26"/>
      <c r="N16" s="26"/>
      <c r="O16" s="38" t="str">
        <f t="shared" si="1"/>
        <v/>
      </c>
      <c r="P16" s="38" t="str">
        <f t="shared" si="2"/>
        <v/>
      </c>
      <c r="Q16" s="38" t="str">
        <f t="shared" si="0"/>
        <v/>
      </c>
      <c r="R16" s="10" t="str">
        <f>IF(ISBLANK(L16)," ",VLOOKUP(L16,$AB$11:$AC$999,2,FALSE))</f>
        <v xml:space="preserve"> </v>
      </c>
      <c r="S16" s="2" t="str">
        <f t="shared" si="3"/>
        <v xml:space="preserve"> </v>
      </c>
      <c r="T16" s="42" t="str">
        <f t="shared" si="4"/>
        <v/>
      </c>
      <c r="U16" s="46"/>
      <c r="W16" s="47" t="str">
        <f>IF($J$11="x",$U$2,"")</f>
        <v/>
      </c>
      <c r="X16" s="48" t="str">
        <f>IF($J$11="x",$U$5,"")</f>
        <v/>
      </c>
      <c r="Y16" s="55"/>
      <c r="Z16" s="53"/>
    </row>
    <row r="17" spans="1:28" ht="19.5" customHeight="1">
      <c r="A17" s="24">
        <v>7</v>
      </c>
      <c r="B17" s="25"/>
      <c r="C17" s="25"/>
      <c r="D17" s="26"/>
      <c r="E17" s="26"/>
      <c r="F17" s="27"/>
      <c r="G17" s="27"/>
      <c r="H17" s="26"/>
      <c r="I17" s="26"/>
      <c r="J17" s="26"/>
      <c r="K17" s="26"/>
      <c r="L17" s="26"/>
      <c r="M17" s="26"/>
      <c r="N17" s="26"/>
      <c r="O17" s="38" t="str">
        <f t="shared" si="1"/>
        <v/>
      </c>
      <c r="P17" s="38" t="str">
        <f t="shared" si="2"/>
        <v/>
      </c>
      <c r="Q17" s="38" t="str">
        <f t="shared" si="0"/>
        <v/>
      </c>
      <c r="R17" s="10" t="str">
        <f>IF(ISBLANK(L17)," ",VLOOKUP(L17,$AC$11:$AD$999,2,FALSE))</f>
        <v xml:space="preserve"> </v>
      </c>
      <c r="S17" s="2" t="str">
        <f t="shared" si="3"/>
        <v xml:space="preserve"> </v>
      </c>
      <c r="T17" s="42" t="str">
        <f t="shared" si="4"/>
        <v/>
      </c>
      <c r="U17" s="40"/>
      <c r="V17" s="40"/>
      <c r="X17" s="43" t="str">
        <f>IF($H$12="x",$V$2,"")</f>
        <v/>
      </c>
      <c r="Y17" s="42" t="str">
        <f>IF($H$12="x",$V$3,"")</f>
        <v/>
      </c>
      <c r="Z17" s="616">
        <v>2</v>
      </c>
    </row>
    <row r="18" spans="1:28" ht="19.5" customHeight="1">
      <c r="A18" s="24">
        <v>8</v>
      </c>
      <c r="B18" s="25"/>
      <c r="C18" s="25"/>
      <c r="D18" s="26"/>
      <c r="E18" s="26"/>
      <c r="F18" s="27"/>
      <c r="G18" s="27"/>
      <c r="H18" s="26"/>
      <c r="I18" s="26"/>
      <c r="J18" s="26"/>
      <c r="K18" s="26"/>
      <c r="L18" s="26"/>
      <c r="M18" s="26"/>
      <c r="N18" s="26"/>
      <c r="O18" s="38" t="str">
        <f t="shared" si="1"/>
        <v/>
      </c>
      <c r="P18" s="38" t="str">
        <f t="shared" si="2"/>
        <v/>
      </c>
      <c r="Q18" s="38" t="str">
        <f t="shared" si="0"/>
        <v/>
      </c>
      <c r="R18" s="10" t="str">
        <f>IF(ISBLANK(L18)," ",VLOOKUP(L18,$AD$11:$AE$999,2,FALSE))</f>
        <v xml:space="preserve"> </v>
      </c>
      <c r="S18" s="2" t="str">
        <f t="shared" si="3"/>
        <v xml:space="preserve"> </v>
      </c>
      <c r="T18" s="42" t="str">
        <f t="shared" si="4"/>
        <v/>
      </c>
      <c r="U18" s="40"/>
      <c r="X18" s="44" t="str">
        <f>IF($H$12="x",$U$2,"")</f>
        <v/>
      </c>
      <c r="Y18" s="45" t="str">
        <f>IF($H$12="x",$U$3,"")</f>
        <v/>
      </c>
      <c r="Z18" s="617"/>
    </row>
    <row r="19" spans="1:28" ht="19.5" customHeight="1">
      <c r="A19" s="24">
        <v>9</v>
      </c>
      <c r="B19" s="25"/>
      <c r="C19" s="25"/>
      <c r="D19" s="26"/>
      <c r="E19" s="26"/>
      <c r="F19" s="27"/>
      <c r="G19" s="27"/>
      <c r="H19" s="26"/>
      <c r="I19" s="26"/>
      <c r="J19" s="26"/>
      <c r="K19" s="26"/>
      <c r="L19" s="26"/>
      <c r="M19" s="26"/>
      <c r="N19" s="26"/>
      <c r="O19" s="38" t="str">
        <f t="shared" si="1"/>
        <v/>
      </c>
      <c r="P19" s="38" t="str">
        <f t="shared" si="2"/>
        <v/>
      </c>
      <c r="Q19" s="38" t="str">
        <f t="shared" si="0"/>
        <v/>
      </c>
      <c r="R19" s="10" t="str">
        <f>IF(ISBLANK(L19)," ",VLOOKUP(L19,$AE$11:$AF$999,2,FALSE))</f>
        <v xml:space="preserve"> </v>
      </c>
      <c r="S19" s="2" t="str">
        <f t="shared" si="3"/>
        <v xml:space="preserve"> </v>
      </c>
      <c r="T19" s="42" t="str">
        <f t="shared" si="4"/>
        <v/>
      </c>
      <c r="U19" s="40"/>
      <c r="X19" s="44" t="str">
        <f>IF($I$12="x",$V$2,"")</f>
        <v/>
      </c>
      <c r="Y19" s="45" t="str">
        <f>IF($I$12="x",$V$4,"")</f>
        <v/>
      </c>
      <c r="Z19" s="617"/>
    </row>
    <row r="20" spans="1:28" ht="19.5" customHeight="1">
      <c r="A20" s="24">
        <v>10</v>
      </c>
      <c r="B20" s="25"/>
      <c r="C20" s="25"/>
      <c r="D20" s="26"/>
      <c r="E20" s="26"/>
      <c r="F20" s="27"/>
      <c r="G20" s="27"/>
      <c r="H20" s="26"/>
      <c r="I20" s="26"/>
      <c r="J20" s="26"/>
      <c r="K20" s="26"/>
      <c r="L20" s="26"/>
      <c r="M20" s="26"/>
      <c r="N20" s="26"/>
      <c r="O20" s="38" t="str">
        <f t="shared" si="1"/>
        <v/>
      </c>
      <c r="P20" s="38" t="str">
        <f t="shared" si="2"/>
        <v/>
      </c>
      <c r="Q20" s="38" t="str">
        <f t="shared" si="0"/>
        <v/>
      </c>
      <c r="R20" s="10" t="str">
        <f>IF(ISBLANK(L20)," ",VLOOKUP(L20,$AF$11:$AG$999,2,FALSE))</f>
        <v xml:space="preserve"> </v>
      </c>
      <c r="S20" s="2" t="str">
        <f t="shared" si="3"/>
        <v xml:space="preserve"> </v>
      </c>
      <c r="T20" s="42" t="str">
        <f t="shared" si="4"/>
        <v/>
      </c>
      <c r="U20" s="40"/>
      <c r="X20" s="44" t="str">
        <f>IF($I$12="x",$U$2,"")</f>
        <v/>
      </c>
      <c r="Y20" s="45" t="str">
        <f>IF($I$12="x",$U$4,"")</f>
        <v/>
      </c>
      <c r="Z20" s="617"/>
    </row>
    <row r="21" spans="1:28" ht="19.5" customHeight="1">
      <c r="A21" s="24">
        <v>11</v>
      </c>
      <c r="B21" s="25"/>
      <c r="C21" s="25"/>
      <c r="D21" s="26"/>
      <c r="E21" s="26"/>
      <c r="F21" s="27"/>
      <c r="G21" s="27"/>
      <c r="H21" s="26"/>
      <c r="I21" s="26"/>
      <c r="J21" s="26"/>
      <c r="K21" s="26"/>
      <c r="L21" s="26"/>
      <c r="M21" s="26"/>
      <c r="N21" s="26"/>
      <c r="O21" s="38" t="str">
        <f t="shared" si="1"/>
        <v/>
      </c>
      <c r="P21" s="38" t="str">
        <f t="shared" si="2"/>
        <v/>
      </c>
      <c r="Q21" s="38" t="str">
        <f t="shared" si="0"/>
        <v/>
      </c>
      <c r="R21" s="10" t="str">
        <f>IF(ISBLANK(L21)," ",VLOOKUP(L21,$AG$11:$AH$999,2,FALSE))</f>
        <v xml:space="preserve"> </v>
      </c>
      <c r="S21" s="2" t="str">
        <f t="shared" si="3"/>
        <v xml:space="preserve"> </v>
      </c>
      <c r="T21" s="42" t="str">
        <f t="shared" si="4"/>
        <v/>
      </c>
      <c r="U21" s="40"/>
      <c r="X21" s="44" t="str">
        <f>IF($J$12="x",$V$2,"")</f>
        <v/>
      </c>
      <c r="Y21" s="45" t="str">
        <f>IF($J$12="x",$V$5,"")</f>
        <v/>
      </c>
      <c r="Z21" s="617"/>
    </row>
    <row r="22" spans="1:28" ht="19.5" customHeight="1">
      <c r="A22" s="24">
        <v>12</v>
      </c>
      <c r="B22" s="25"/>
      <c r="C22" s="25"/>
      <c r="D22" s="26"/>
      <c r="E22" s="26"/>
      <c r="F22" s="27"/>
      <c r="G22" s="27"/>
      <c r="H22" s="26"/>
      <c r="I22" s="26"/>
      <c r="J22" s="26"/>
      <c r="K22" s="26"/>
      <c r="L22" s="26"/>
      <c r="M22" s="26"/>
      <c r="N22" s="26"/>
      <c r="O22" s="38" t="str">
        <f t="shared" si="1"/>
        <v/>
      </c>
      <c r="P22" s="38" t="str">
        <f t="shared" si="2"/>
        <v/>
      </c>
      <c r="Q22" s="38" t="str">
        <f t="shared" si="0"/>
        <v/>
      </c>
      <c r="R22" s="10" t="str">
        <f>IF(ISBLANK(L22)," ",VLOOKUP(L22,$AH$11:$AI$999,2,FALSE))</f>
        <v xml:space="preserve"> </v>
      </c>
      <c r="S22" s="2" t="str">
        <f t="shared" si="3"/>
        <v xml:space="preserve"> </v>
      </c>
      <c r="T22" s="42" t="str">
        <f t="shared" si="4"/>
        <v/>
      </c>
      <c r="U22" s="40"/>
      <c r="X22" s="47" t="str">
        <f>IF($J$12="x",$U$2,"")</f>
        <v/>
      </c>
      <c r="Y22" s="48" t="str">
        <f>IF($J$12="x",$U$5,"")</f>
        <v/>
      </c>
      <c r="Z22" s="618"/>
    </row>
    <row r="23" spans="1:28" ht="19.5" customHeight="1">
      <c r="A23" s="24">
        <v>13</v>
      </c>
      <c r="B23" s="25"/>
      <c r="C23" s="25"/>
      <c r="D23" s="26"/>
      <c r="E23" s="26"/>
      <c r="F23" s="27"/>
      <c r="G23" s="27"/>
      <c r="H23" s="26"/>
      <c r="I23" s="26"/>
      <c r="J23" s="26"/>
      <c r="K23" s="26"/>
      <c r="L23" s="26"/>
      <c r="M23" s="26"/>
      <c r="N23" s="26"/>
      <c r="O23" s="38" t="str">
        <f t="shared" si="1"/>
        <v/>
      </c>
      <c r="P23" s="38" t="str">
        <f t="shared" si="2"/>
        <v/>
      </c>
      <c r="Q23" s="38" t="str">
        <f t="shared" si="0"/>
        <v/>
      </c>
      <c r="R23" s="10" t="str">
        <f>IF(ISBLANK(L23)," ",VLOOKUP(L23,$AI$11:$AJ$999,2,FALSE))</f>
        <v xml:space="preserve"> </v>
      </c>
      <c r="S23" s="2" t="str">
        <f t="shared" si="3"/>
        <v xml:space="preserve"> </v>
      </c>
      <c r="T23" s="42" t="str">
        <f t="shared" si="4"/>
        <v/>
      </c>
      <c r="Y23" s="43" t="str">
        <f>IF($H$13="x",$V$2,"")</f>
        <v/>
      </c>
      <c r="Z23" s="42" t="str">
        <f>IF($H$13="x",$V$3,"")</f>
        <v/>
      </c>
      <c r="AA23" s="56">
        <v>3</v>
      </c>
    </row>
    <row r="24" spans="1:28" ht="19.5" customHeight="1">
      <c r="A24" s="24">
        <v>14</v>
      </c>
      <c r="B24" s="25"/>
      <c r="C24" s="25"/>
      <c r="D24" s="26"/>
      <c r="E24" s="26"/>
      <c r="F24" s="27"/>
      <c r="G24" s="27"/>
      <c r="H24" s="26"/>
      <c r="I24" s="26"/>
      <c r="J24" s="26"/>
      <c r="K24" s="26"/>
      <c r="L24" s="26"/>
      <c r="M24" s="26"/>
      <c r="N24" s="26"/>
      <c r="O24" s="38" t="str">
        <f t="shared" si="1"/>
        <v/>
      </c>
      <c r="P24" s="38" t="str">
        <f t="shared" si="2"/>
        <v/>
      </c>
      <c r="Q24" s="38" t="str">
        <f t="shared" si="0"/>
        <v/>
      </c>
      <c r="R24" s="10" t="str">
        <f>IF(ISBLANK(L24)," ",VLOOKUP(L24,$AJ$11:$AK$999,2,FALSE))</f>
        <v xml:space="preserve"> </v>
      </c>
      <c r="S24" s="2" t="str">
        <f t="shared" si="3"/>
        <v xml:space="preserve"> </v>
      </c>
      <c r="T24" s="42" t="str">
        <f t="shared" si="4"/>
        <v/>
      </c>
      <c r="Y24" s="44" t="str">
        <f>IF($H$13="x",$U$2,"")</f>
        <v/>
      </c>
      <c r="Z24" s="45" t="str">
        <f>IF($H$13="x",$U$3,"")</f>
        <v/>
      </c>
      <c r="AA24" s="57"/>
    </row>
    <row r="25" spans="1:28" ht="19.5" customHeight="1">
      <c r="A25" s="24">
        <v>15</v>
      </c>
      <c r="B25" s="25"/>
      <c r="C25" s="25"/>
      <c r="D25" s="26"/>
      <c r="E25" s="26"/>
      <c r="F25" s="27"/>
      <c r="G25" s="27"/>
      <c r="H25" s="26"/>
      <c r="I25" s="26"/>
      <c r="J25" s="26"/>
      <c r="K25" s="26"/>
      <c r="L25" s="26"/>
      <c r="M25" s="26"/>
      <c r="N25" s="26"/>
      <c r="O25" s="38" t="str">
        <f t="shared" si="1"/>
        <v/>
      </c>
      <c r="P25" s="38" t="str">
        <f t="shared" si="2"/>
        <v/>
      </c>
      <c r="Q25" s="38" t="str">
        <f t="shared" si="0"/>
        <v/>
      </c>
      <c r="R25" s="10" t="str">
        <f>IF(ISBLANK(L25)," ",VLOOKUP(L25,$AK$11:$AL$999,2,FALSE))</f>
        <v xml:space="preserve"> </v>
      </c>
      <c r="S25" s="2" t="str">
        <f t="shared" si="3"/>
        <v xml:space="preserve"> </v>
      </c>
      <c r="T25" s="42" t="str">
        <f t="shared" si="4"/>
        <v/>
      </c>
      <c r="Y25" s="44" t="str">
        <f>IF($I$13="x",$V$2,"")</f>
        <v/>
      </c>
      <c r="Z25" s="45" t="str">
        <f>IF($I$13="x",$V$4,"")</f>
        <v/>
      </c>
      <c r="AA25" s="57"/>
    </row>
    <row r="26" spans="1:28" ht="19.5" customHeight="1">
      <c r="A26" s="24">
        <v>16</v>
      </c>
      <c r="B26" s="25"/>
      <c r="C26" s="25"/>
      <c r="D26" s="26"/>
      <c r="E26" s="26"/>
      <c r="F26" s="27"/>
      <c r="G26" s="27"/>
      <c r="H26" s="26"/>
      <c r="I26" s="26"/>
      <c r="J26" s="26"/>
      <c r="K26" s="26"/>
      <c r="L26" s="26"/>
      <c r="M26" s="26"/>
      <c r="N26" s="26"/>
      <c r="O26" s="38" t="str">
        <f t="shared" si="1"/>
        <v/>
      </c>
      <c r="P26" s="38" t="str">
        <f t="shared" si="2"/>
        <v/>
      </c>
      <c r="Q26" s="38" t="str">
        <f t="shared" si="0"/>
        <v/>
      </c>
      <c r="R26" s="10" t="str">
        <f>IF(ISBLANK(L26)," ",VLOOKUP(L26,$AL$11:$AM$999,2,FALSE))</f>
        <v xml:space="preserve"> </v>
      </c>
      <c r="S26" s="2" t="str">
        <f t="shared" si="3"/>
        <v xml:space="preserve"> </v>
      </c>
      <c r="T26" s="42" t="str">
        <f t="shared" si="4"/>
        <v/>
      </c>
      <c r="Y26" s="44" t="str">
        <f>IF($I$13="x",$U$2,"")</f>
        <v/>
      </c>
      <c r="Z26" s="45" t="str">
        <f>IF($I$13="x",$U$4,"")</f>
        <v/>
      </c>
      <c r="AA26" s="57"/>
    </row>
    <row r="27" spans="1:28" ht="19.5" customHeight="1">
      <c r="A27" s="24">
        <v>17</v>
      </c>
      <c r="B27" s="25"/>
      <c r="C27" s="25"/>
      <c r="D27" s="26"/>
      <c r="E27" s="26"/>
      <c r="F27" s="27"/>
      <c r="G27" s="27"/>
      <c r="H27" s="26"/>
      <c r="I27" s="26"/>
      <c r="J27" s="26"/>
      <c r="K27" s="26"/>
      <c r="L27" s="26"/>
      <c r="M27" s="26"/>
      <c r="N27" s="26"/>
      <c r="O27" s="38" t="str">
        <f t="shared" si="1"/>
        <v/>
      </c>
      <c r="P27" s="38" t="str">
        <f t="shared" si="2"/>
        <v/>
      </c>
      <c r="Q27" s="38" t="str">
        <f t="shared" si="0"/>
        <v/>
      </c>
      <c r="R27" s="10" t="str">
        <f>IF(ISBLANK(L27)," ",VLOOKUP(L27,$AM$11:$AN$999,2,FALSE))</f>
        <v xml:space="preserve"> </v>
      </c>
      <c r="S27" s="2" t="str">
        <f t="shared" si="3"/>
        <v xml:space="preserve"> </v>
      </c>
      <c r="T27" s="42" t="str">
        <f t="shared" si="4"/>
        <v/>
      </c>
      <c r="Y27" s="44" t="str">
        <f>IF($J$13="x",$V$2,"")</f>
        <v/>
      </c>
      <c r="Z27" s="45" t="str">
        <f>IF($J$13="x",$V$5,"")</f>
        <v/>
      </c>
      <c r="AA27" s="57"/>
    </row>
    <row r="28" spans="1:28" ht="19.5" customHeight="1">
      <c r="A28" s="24">
        <v>18</v>
      </c>
      <c r="B28" s="25"/>
      <c r="C28" s="25"/>
      <c r="D28" s="26"/>
      <c r="E28" s="26"/>
      <c r="F28" s="27"/>
      <c r="G28" s="27"/>
      <c r="H28" s="26"/>
      <c r="I28" s="26"/>
      <c r="J28" s="26"/>
      <c r="K28" s="26"/>
      <c r="L28" s="26"/>
      <c r="M28" s="26"/>
      <c r="N28" s="26"/>
      <c r="O28" s="38" t="str">
        <f t="shared" si="1"/>
        <v/>
      </c>
      <c r="P28" s="38" t="str">
        <f t="shared" si="2"/>
        <v/>
      </c>
      <c r="Q28" s="38" t="str">
        <f t="shared" si="0"/>
        <v/>
      </c>
      <c r="R28" s="10" t="str">
        <f>IF(ISBLANK(L28)," ",VLOOKUP(L28,$AN$11:$AO$999,2,FALSE))</f>
        <v xml:space="preserve"> </v>
      </c>
      <c r="S28" s="2" t="str">
        <f t="shared" si="3"/>
        <v xml:space="preserve"> </v>
      </c>
      <c r="T28" s="42" t="str">
        <f t="shared" si="4"/>
        <v/>
      </c>
      <c r="Y28" s="47" t="str">
        <f>IF($J$13="x",$U$2,"")</f>
        <v/>
      </c>
      <c r="Z28" s="48" t="str">
        <f>IF($J$13="x",$U$5,"")</f>
        <v/>
      </c>
      <c r="AA28" s="58"/>
    </row>
    <row r="29" spans="1:28" ht="19.5" customHeight="1">
      <c r="A29" s="24">
        <v>19</v>
      </c>
      <c r="B29" s="25"/>
      <c r="C29" s="25"/>
      <c r="D29" s="26"/>
      <c r="E29" s="26"/>
      <c r="F29" s="27"/>
      <c r="G29" s="27"/>
      <c r="H29" s="26"/>
      <c r="I29" s="26"/>
      <c r="J29" s="26"/>
      <c r="K29" s="26"/>
      <c r="L29" s="26"/>
      <c r="M29" s="26"/>
      <c r="N29" s="26"/>
      <c r="O29" s="38" t="str">
        <f t="shared" si="1"/>
        <v/>
      </c>
      <c r="P29" s="38" t="str">
        <f t="shared" si="2"/>
        <v/>
      </c>
      <c r="Q29" s="38" t="str">
        <f t="shared" si="0"/>
        <v/>
      </c>
      <c r="R29" s="10" t="str">
        <f>IF(ISBLANK(L29)," ",VLOOKUP(L29,$AO$11:$AP$999,2,FALSE))</f>
        <v xml:space="preserve"> </v>
      </c>
      <c r="S29" s="2" t="str">
        <f t="shared" si="3"/>
        <v xml:space="preserve"> </v>
      </c>
      <c r="T29" s="42" t="str">
        <f t="shared" si="4"/>
        <v/>
      </c>
      <c r="Z29" s="43" t="str">
        <f>IF($H$14="x",$V$2,"")</f>
        <v/>
      </c>
      <c r="AA29" s="42" t="str">
        <f>IF($H$14="x",$V$3,"")</f>
        <v/>
      </c>
      <c r="AB29" s="52">
        <v>4</v>
      </c>
    </row>
    <row r="30" spans="1:28" ht="19.5" customHeight="1">
      <c r="A30" s="24">
        <v>20</v>
      </c>
      <c r="B30" s="25"/>
      <c r="C30" s="25"/>
      <c r="D30" s="26"/>
      <c r="E30" s="26"/>
      <c r="F30" s="27"/>
      <c r="G30" s="27"/>
      <c r="H30" s="26"/>
      <c r="I30" s="26"/>
      <c r="J30" s="26"/>
      <c r="K30" s="26"/>
      <c r="L30" s="26"/>
      <c r="M30" s="26"/>
      <c r="N30" s="26"/>
      <c r="O30" s="38" t="str">
        <f t="shared" si="1"/>
        <v/>
      </c>
      <c r="P30" s="38" t="str">
        <f t="shared" si="2"/>
        <v/>
      </c>
      <c r="Q30" s="38" t="str">
        <f t="shared" si="0"/>
        <v/>
      </c>
      <c r="R30" s="10" t="str">
        <f>IF(ISBLANK(L30)," ",VLOOKUP(L30,$AP$11:$AQ$999,2,FALSE))</f>
        <v xml:space="preserve"> </v>
      </c>
      <c r="S30" s="2" t="str">
        <f t="shared" si="3"/>
        <v xml:space="preserve"> </v>
      </c>
      <c r="T30" s="42" t="str">
        <f t="shared" si="4"/>
        <v/>
      </c>
      <c r="Z30" s="44" t="str">
        <f>IF($H$14="x",$U$2,"")</f>
        <v/>
      </c>
      <c r="AA30" s="45" t="str">
        <f>IF($H$14="x",$U$3,"")</f>
        <v/>
      </c>
      <c r="AB30" s="54"/>
    </row>
    <row r="31" spans="1:28" ht="19.5" customHeight="1">
      <c r="A31" s="24">
        <v>21</v>
      </c>
      <c r="B31" s="25"/>
      <c r="C31" s="25"/>
      <c r="D31" s="26"/>
      <c r="E31" s="26"/>
      <c r="F31" s="27"/>
      <c r="G31" s="27"/>
      <c r="H31" s="26"/>
      <c r="I31" s="26"/>
      <c r="J31" s="26"/>
      <c r="K31" s="26"/>
      <c r="L31" s="26"/>
      <c r="M31" s="26"/>
      <c r="N31" s="26"/>
      <c r="O31" s="38" t="str">
        <f t="shared" si="1"/>
        <v/>
      </c>
      <c r="P31" s="38" t="str">
        <f t="shared" si="2"/>
        <v/>
      </c>
      <c r="Q31" s="38" t="str">
        <f t="shared" si="0"/>
        <v/>
      </c>
      <c r="R31" s="10" t="str">
        <f>IF(ISBLANK(L31)," ",VLOOKUP(L31,$AQ$11:$AR$999,2,FALSE))</f>
        <v xml:space="preserve"> </v>
      </c>
      <c r="S31" s="2" t="str">
        <f t="shared" si="3"/>
        <v xml:space="preserve"> </v>
      </c>
      <c r="T31" s="42" t="str">
        <f t="shared" si="4"/>
        <v/>
      </c>
      <c r="Z31" s="44" t="str">
        <f>IF($I$14="x",$V$2,"")</f>
        <v/>
      </c>
      <c r="AA31" s="45" t="str">
        <f>IF($I$14="x",$V$4,"")</f>
        <v/>
      </c>
      <c r="AB31" s="54"/>
    </row>
    <row r="32" spans="1:28" ht="19.5" customHeight="1">
      <c r="A32" s="24">
        <v>22</v>
      </c>
      <c r="B32" s="25"/>
      <c r="C32" s="25"/>
      <c r="D32" s="26"/>
      <c r="E32" s="26"/>
      <c r="F32" s="27"/>
      <c r="G32" s="27"/>
      <c r="H32" s="26"/>
      <c r="I32" s="26"/>
      <c r="J32" s="26"/>
      <c r="K32" s="26"/>
      <c r="L32" s="26"/>
      <c r="M32" s="26"/>
      <c r="N32" s="26"/>
      <c r="O32" s="38" t="str">
        <f t="shared" si="1"/>
        <v/>
      </c>
      <c r="P32" s="38" t="str">
        <f t="shared" si="2"/>
        <v/>
      </c>
      <c r="Q32" s="38" t="str">
        <f t="shared" si="0"/>
        <v/>
      </c>
      <c r="R32" s="10" t="str">
        <f>IF(ISBLANK(L32)," ",VLOOKUP(L32,$AR$11:$AS$999,2,FALSE))</f>
        <v xml:space="preserve"> </v>
      </c>
      <c r="S32" s="2" t="str">
        <f t="shared" si="3"/>
        <v xml:space="preserve"> </v>
      </c>
      <c r="T32" s="42" t="str">
        <f t="shared" si="4"/>
        <v/>
      </c>
      <c r="Z32" s="44" t="str">
        <f>IF($I$14="x",$U$2,"")</f>
        <v/>
      </c>
      <c r="AA32" s="45" t="str">
        <f>IF($I$14="x",$U$4,"")</f>
        <v/>
      </c>
      <c r="AB32" s="54"/>
    </row>
    <row r="33" spans="1:31" ht="19.5" customHeight="1">
      <c r="A33" s="24">
        <v>23</v>
      </c>
      <c r="B33" s="25"/>
      <c r="C33" s="25"/>
      <c r="D33" s="26"/>
      <c r="E33" s="26"/>
      <c r="F33" s="27"/>
      <c r="G33" s="27"/>
      <c r="H33" s="26"/>
      <c r="I33" s="26"/>
      <c r="J33" s="26"/>
      <c r="K33" s="26"/>
      <c r="L33" s="26"/>
      <c r="M33" s="26"/>
      <c r="N33" s="26"/>
      <c r="O33" s="38" t="str">
        <f t="shared" si="1"/>
        <v/>
      </c>
      <c r="P33" s="38" t="str">
        <f t="shared" si="2"/>
        <v/>
      </c>
      <c r="Q33" s="38" t="str">
        <f t="shared" si="0"/>
        <v/>
      </c>
      <c r="R33" s="10" t="str">
        <f>IF(ISBLANK(L33)," ",VLOOKUP(L33,$AS$11:$AT$999,2,FALSE))</f>
        <v xml:space="preserve"> </v>
      </c>
      <c r="S33" s="2" t="str">
        <f t="shared" si="3"/>
        <v xml:space="preserve"> </v>
      </c>
      <c r="T33" s="42" t="str">
        <f t="shared" si="4"/>
        <v/>
      </c>
      <c r="Z33" s="44" t="str">
        <f>IF($J$14="x",$V$2,"")</f>
        <v/>
      </c>
      <c r="AA33" s="45" t="str">
        <f>IF($J$14="x",$V$5,"")</f>
        <v/>
      </c>
      <c r="AB33" s="54"/>
    </row>
    <row r="34" spans="1:31" ht="19.5" customHeight="1">
      <c r="A34" s="24">
        <v>24</v>
      </c>
      <c r="B34" s="25"/>
      <c r="C34" s="25"/>
      <c r="D34" s="26"/>
      <c r="E34" s="26"/>
      <c r="F34" s="27"/>
      <c r="G34" s="27"/>
      <c r="H34" s="26"/>
      <c r="I34" s="26"/>
      <c r="J34" s="26"/>
      <c r="K34" s="26"/>
      <c r="L34" s="26"/>
      <c r="M34" s="26"/>
      <c r="N34" s="26"/>
      <c r="O34" s="38" t="str">
        <f t="shared" si="1"/>
        <v/>
      </c>
      <c r="P34" s="38" t="str">
        <f t="shared" si="2"/>
        <v/>
      </c>
      <c r="Q34" s="38" t="str">
        <f t="shared" si="0"/>
        <v/>
      </c>
      <c r="R34" s="10" t="str">
        <f>IF(ISBLANK(L34)," ",VLOOKUP(L34,$AT$11:$AU$999,2,FALSE))</f>
        <v xml:space="preserve"> </v>
      </c>
      <c r="S34" s="2" t="str">
        <f t="shared" si="3"/>
        <v xml:space="preserve"> </v>
      </c>
      <c r="T34" s="42" t="str">
        <f t="shared" si="4"/>
        <v/>
      </c>
      <c r="Z34" s="47" t="str">
        <f>IF($J$14="x",$U$2,"")</f>
        <v/>
      </c>
      <c r="AA34" s="48" t="str">
        <f>IF($J$14="x",$U$5,"")</f>
        <v/>
      </c>
      <c r="AB34" s="55"/>
    </row>
    <row r="35" spans="1:31" ht="19.5" customHeight="1">
      <c r="A35" s="24">
        <v>25</v>
      </c>
      <c r="B35" s="25"/>
      <c r="C35" s="25"/>
      <c r="D35" s="26"/>
      <c r="E35" s="26"/>
      <c r="F35" s="27"/>
      <c r="G35" s="27"/>
      <c r="H35" s="26"/>
      <c r="I35" s="26"/>
      <c r="J35" s="26"/>
      <c r="K35" s="26"/>
      <c r="L35" s="26"/>
      <c r="M35" s="26"/>
      <c r="N35" s="26"/>
      <c r="O35" s="38" t="str">
        <f t="shared" si="1"/>
        <v/>
      </c>
      <c r="P35" s="38" t="str">
        <f t="shared" si="2"/>
        <v/>
      </c>
      <c r="Q35" s="38" t="str">
        <f t="shared" si="0"/>
        <v/>
      </c>
      <c r="R35" s="10" t="str">
        <f>IF(ISBLANK(L35)," ",VLOOKUP(L35,$AU$11:$AV$999,2,FALSE))</f>
        <v xml:space="preserve"> </v>
      </c>
      <c r="S35" s="2" t="str">
        <f t="shared" si="3"/>
        <v xml:space="preserve"> </v>
      </c>
      <c r="T35" s="42" t="str">
        <f t="shared" si="4"/>
        <v/>
      </c>
      <c r="Z35" s="53"/>
      <c r="AA35" s="43" t="str">
        <f>IF($H$15="x",$V$2,"")</f>
        <v/>
      </c>
      <c r="AB35" s="42" t="str">
        <f>IF($H$15="x",$V$3,"")</f>
        <v/>
      </c>
      <c r="AC35" s="52">
        <v>5</v>
      </c>
    </row>
    <row r="36" spans="1:31" ht="19.5" customHeight="1">
      <c r="A36" s="24">
        <v>26</v>
      </c>
      <c r="B36" s="25"/>
      <c r="C36" s="25"/>
      <c r="D36" s="26"/>
      <c r="E36" s="26"/>
      <c r="F36" s="27"/>
      <c r="G36" s="27"/>
      <c r="H36" s="26"/>
      <c r="I36" s="26"/>
      <c r="J36" s="26"/>
      <c r="K36" s="26"/>
      <c r="L36" s="26"/>
      <c r="M36" s="26"/>
      <c r="N36" s="26"/>
      <c r="O36" s="38" t="str">
        <f t="shared" si="1"/>
        <v/>
      </c>
      <c r="P36" s="38" t="str">
        <f t="shared" si="2"/>
        <v/>
      </c>
      <c r="Q36" s="38" t="str">
        <f t="shared" si="0"/>
        <v/>
      </c>
      <c r="R36" s="10" t="str">
        <f>IF(ISBLANK(L36)," ",VLOOKUP(L36,$AV$11:$AW$999,2,FALSE))</f>
        <v xml:space="preserve"> </v>
      </c>
      <c r="S36" s="2" t="str">
        <f t="shared" si="3"/>
        <v xml:space="preserve"> </v>
      </c>
      <c r="T36" s="42" t="str">
        <f t="shared" si="4"/>
        <v/>
      </c>
      <c r="Z36" s="53"/>
      <c r="AA36" s="44" t="str">
        <f>IF($H$15="x",$U$2,"")</f>
        <v/>
      </c>
      <c r="AB36" s="45" t="str">
        <f>IF($H$15="x",$U$3,"")</f>
        <v/>
      </c>
      <c r="AC36" s="54"/>
    </row>
    <row r="37" spans="1:31" ht="19.5" customHeight="1">
      <c r="A37" s="24">
        <v>27</v>
      </c>
      <c r="B37" s="25"/>
      <c r="C37" s="25"/>
      <c r="D37" s="26"/>
      <c r="E37" s="26"/>
      <c r="F37" s="27"/>
      <c r="G37" s="27"/>
      <c r="H37" s="26"/>
      <c r="I37" s="26"/>
      <c r="J37" s="26"/>
      <c r="K37" s="26"/>
      <c r="L37" s="26"/>
      <c r="M37" s="26"/>
      <c r="N37" s="26"/>
      <c r="O37" s="38" t="str">
        <f t="shared" si="1"/>
        <v/>
      </c>
      <c r="P37" s="38" t="str">
        <f t="shared" si="2"/>
        <v/>
      </c>
      <c r="Q37" s="38" t="str">
        <f t="shared" si="0"/>
        <v/>
      </c>
      <c r="R37" s="10" t="str">
        <f>IF(ISBLANK(L37)," ",VLOOKUP(L37,$AW$11:$AX$999,2,FALSE))</f>
        <v xml:space="preserve"> </v>
      </c>
      <c r="S37" s="2" t="str">
        <f t="shared" si="3"/>
        <v xml:space="preserve"> </v>
      </c>
      <c r="T37" s="42" t="str">
        <f t="shared" si="4"/>
        <v/>
      </c>
      <c r="Z37" s="53"/>
      <c r="AA37" s="44" t="str">
        <f>IF($I$15="x",$V$2,"")</f>
        <v/>
      </c>
      <c r="AB37" s="45" t="str">
        <f>IF($I$15="x",$V$4,"")</f>
        <v/>
      </c>
      <c r="AC37" s="54"/>
    </row>
    <row r="38" spans="1:31" ht="19.5" customHeight="1">
      <c r="A38" s="24">
        <v>28</v>
      </c>
      <c r="B38" s="25"/>
      <c r="C38" s="25"/>
      <c r="D38" s="26"/>
      <c r="E38" s="26"/>
      <c r="F38" s="27"/>
      <c r="G38" s="27"/>
      <c r="H38" s="26"/>
      <c r="I38" s="26"/>
      <c r="J38" s="26"/>
      <c r="K38" s="26"/>
      <c r="L38" s="26"/>
      <c r="M38" s="26"/>
      <c r="N38" s="26"/>
      <c r="O38" s="38" t="str">
        <f t="shared" si="1"/>
        <v/>
      </c>
      <c r="P38" s="38" t="str">
        <f t="shared" si="2"/>
        <v/>
      </c>
      <c r="Q38" s="38" t="str">
        <f t="shared" si="0"/>
        <v/>
      </c>
      <c r="R38" s="10" t="str">
        <f>IF(ISBLANK(L38)," ",VLOOKUP(L38,$AX$11:$AY$999,2,FALSE))</f>
        <v xml:space="preserve"> </v>
      </c>
      <c r="S38" s="2" t="str">
        <f t="shared" si="3"/>
        <v xml:space="preserve"> </v>
      </c>
      <c r="T38" s="42" t="str">
        <f t="shared" si="4"/>
        <v/>
      </c>
      <c r="Z38" s="53"/>
      <c r="AA38" s="44" t="str">
        <f>IF($I$15="x",$U$2,"")</f>
        <v/>
      </c>
      <c r="AB38" s="45" t="str">
        <f>IF($I$15="x",$U$4,"")</f>
        <v/>
      </c>
      <c r="AC38" s="54"/>
    </row>
    <row r="39" spans="1:31" ht="19.5" customHeight="1">
      <c r="A39" s="24">
        <v>29</v>
      </c>
      <c r="B39" s="25"/>
      <c r="C39" s="25"/>
      <c r="D39" s="26"/>
      <c r="E39" s="26"/>
      <c r="F39" s="27"/>
      <c r="G39" s="27"/>
      <c r="H39" s="26"/>
      <c r="I39" s="26"/>
      <c r="J39" s="26"/>
      <c r="K39" s="26"/>
      <c r="L39" s="26"/>
      <c r="M39" s="26"/>
      <c r="N39" s="26"/>
      <c r="O39" s="38" t="str">
        <f t="shared" si="1"/>
        <v/>
      </c>
      <c r="P39" s="38" t="str">
        <f t="shared" si="2"/>
        <v/>
      </c>
      <c r="Q39" s="38" t="str">
        <f t="shared" si="0"/>
        <v/>
      </c>
      <c r="R39" s="10" t="str">
        <f>IF(ISBLANK(L39)," ",VLOOKUP(L39,$AY$11:$AZ$999,2,FALSE))</f>
        <v xml:space="preserve"> </v>
      </c>
      <c r="S39" s="2" t="str">
        <f t="shared" si="3"/>
        <v xml:space="preserve"> </v>
      </c>
      <c r="T39" s="42" t="str">
        <f t="shared" si="4"/>
        <v/>
      </c>
      <c r="Z39" s="53"/>
      <c r="AA39" s="44" t="str">
        <f>IF($J$15="x",$V$2,"")</f>
        <v/>
      </c>
      <c r="AB39" s="45" t="str">
        <f>IF($J$15="x",$V$5,"")</f>
        <v/>
      </c>
      <c r="AC39" s="54"/>
    </row>
    <row r="40" spans="1:31" ht="19.5" customHeight="1">
      <c r="A40" s="24">
        <v>30</v>
      </c>
      <c r="B40" s="25"/>
      <c r="C40" s="25"/>
      <c r="D40" s="26"/>
      <c r="E40" s="26"/>
      <c r="F40" s="27"/>
      <c r="G40" s="27"/>
      <c r="H40" s="26"/>
      <c r="I40" s="26"/>
      <c r="J40" s="26"/>
      <c r="K40" s="26"/>
      <c r="L40" s="26"/>
      <c r="M40" s="26"/>
      <c r="N40" s="26"/>
      <c r="O40" s="38" t="str">
        <f t="shared" si="1"/>
        <v/>
      </c>
      <c r="P40" s="38" t="str">
        <f t="shared" si="2"/>
        <v/>
      </c>
      <c r="Q40" s="38" t="str">
        <f t="shared" si="0"/>
        <v/>
      </c>
      <c r="R40" s="10" t="str">
        <f>IF(ISBLANK(L40)," ",VLOOKUP(L40,$AZ$11:$BA$999,2,FALSE))</f>
        <v xml:space="preserve"> </v>
      </c>
      <c r="S40" s="2" t="str">
        <f t="shared" si="3"/>
        <v xml:space="preserve"> </v>
      </c>
      <c r="T40" s="42" t="str">
        <f t="shared" si="4"/>
        <v/>
      </c>
      <c r="Z40" s="53"/>
      <c r="AA40" s="47" t="str">
        <f>IF($J$15="x",$U$2,"")</f>
        <v/>
      </c>
      <c r="AB40" s="48" t="str">
        <f>IF($J$15="x",$U$5,"")</f>
        <v/>
      </c>
      <c r="AC40" s="55"/>
    </row>
    <row r="41" spans="1:31" ht="19.5" customHeight="1">
      <c r="A41" s="623" t="s">
        <v>355</v>
      </c>
      <c r="B41" s="623"/>
      <c r="C41" s="623"/>
      <c r="D41" s="623"/>
      <c r="E41" s="623"/>
      <c r="F41" s="623"/>
      <c r="G41" s="623"/>
      <c r="H41" s="623"/>
      <c r="I41" s="623"/>
      <c r="J41" s="623"/>
      <c r="K41" s="623"/>
      <c r="L41" s="623"/>
      <c r="M41" s="623"/>
      <c r="N41" s="623"/>
      <c r="O41" s="39">
        <f>SUM(O11:O40)</f>
        <v>0</v>
      </c>
      <c r="P41" s="39">
        <f>SUM(P11:P40)</f>
        <v>0</v>
      </c>
      <c r="Q41" s="49">
        <f>SUM(Q11:Q40)</f>
        <v>17</v>
      </c>
      <c r="AB41" s="43" t="str">
        <f>IF($H$16="x",$V$2,"")</f>
        <v/>
      </c>
      <c r="AC41" s="42" t="str">
        <f>IF($H$16="x",$V$3,"")</f>
        <v/>
      </c>
      <c r="AD41" s="52">
        <v>6</v>
      </c>
    </row>
    <row r="42" spans="1:31" ht="19.5" customHeight="1">
      <c r="A42" s="624" t="s">
        <v>356</v>
      </c>
      <c r="B42" s="624"/>
      <c r="C42" s="624"/>
      <c r="D42" s="624"/>
      <c r="E42" s="624"/>
      <c r="F42" s="624"/>
      <c r="G42" s="624"/>
      <c r="H42" s="624"/>
      <c r="I42" s="624"/>
      <c r="J42" s="624"/>
      <c r="K42" s="624"/>
      <c r="L42" s="624"/>
      <c r="M42" s="624"/>
      <c r="N42" s="624"/>
      <c r="O42" s="625">
        <f>O41+P41+Q41</f>
        <v>17</v>
      </c>
      <c r="P42" s="626"/>
      <c r="Q42" s="50" t="str">
        <f>'PLEASE FILL IN HERE FIRST!!!'!B43</f>
        <v>US $</v>
      </c>
      <c r="AB42" s="44" t="str">
        <f>IF($H$16="x",$U$2,"")</f>
        <v/>
      </c>
      <c r="AC42" s="45" t="str">
        <f>IF($H$16="x",$U$3,"")</f>
        <v/>
      </c>
      <c r="AD42" s="54"/>
    </row>
    <row r="43" spans="1:31" ht="15.75">
      <c r="A43" t="s">
        <v>358</v>
      </c>
      <c r="D43" s="16"/>
      <c r="E43" s="16"/>
      <c r="F43" s="16"/>
      <c r="G43" s="16"/>
      <c r="H43" s="16"/>
      <c r="I43" s="16"/>
      <c r="J43" s="16"/>
      <c r="K43" s="16"/>
      <c r="L43" s="16"/>
      <c r="M43" s="16"/>
      <c r="N43" s="16"/>
      <c r="O43" s="16"/>
      <c r="P43" s="16"/>
      <c r="AB43" s="44" t="str">
        <f>IF($I$16="x",$V$2,"")</f>
        <v/>
      </c>
      <c r="AC43" s="45" t="str">
        <f>IF($I$16="x",$V$4,"")</f>
        <v/>
      </c>
      <c r="AD43" s="54"/>
    </row>
    <row r="44" spans="1:31" ht="15.75">
      <c r="D44" s="16"/>
      <c r="AB44" s="44" t="str">
        <f>IF($I$16="x",$U$2,"")</f>
        <v/>
      </c>
      <c r="AC44" s="45" t="str">
        <f>IF($I$16="x",$U$4,"")</f>
        <v/>
      </c>
      <c r="AD44" s="54"/>
    </row>
    <row r="45" spans="1:31" ht="15.75">
      <c r="A45" t="s">
        <v>323</v>
      </c>
      <c r="D45" s="16"/>
      <c r="F45" s="627">
        <f>'PLEASE FILL IN HERE FIRST!!!'!B33</f>
        <v>43225</v>
      </c>
      <c r="G45" s="628"/>
      <c r="AB45" s="44" t="str">
        <f>IF($J$16="x",$V$2,"")</f>
        <v/>
      </c>
      <c r="AC45" s="45" t="str">
        <f>IF($J$16="x",$V$5,"")</f>
        <v/>
      </c>
      <c r="AD45" s="54"/>
    </row>
    <row r="46" spans="1:31" ht="15.75">
      <c r="A46" s="28" t="s">
        <v>68</v>
      </c>
      <c r="C46" s="16"/>
      <c r="D46" s="16"/>
      <c r="AB46" s="47" t="str">
        <f>IF($J$16="x",$U$2,"")</f>
        <v/>
      </c>
      <c r="AC46" s="48" t="str">
        <f>IF($J$16="x",$U$5,"")</f>
        <v/>
      </c>
      <c r="AD46" s="55"/>
    </row>
    <row r="47" spans="1:31" s="9" customFormat="1" ht="15.75">
      <c r="A47" s="29" t="str">
        <f>'PLEASE FILL IN HERE FIRST!!!'!B23</f>
        <v>Chinese Table Tennis Association</v>
      </c>
      <c r="B47" s="30" t="s">
        <v>143</v>
      </c>
      <c r="C47" s="31" t="str">
        <f>'PLEASE FILL IN HERE FIRST!!!'!B27</f>
        <v>0086 10 67127301</v>
      </c>
      <c r="D47" s="32"/>
      <c r="E47" s="33" t="s">
        <v>321</v>
      </c>
      <c r="F47" s="619"/>
      <c r="G47" s="620"/>
      <c r="H47" s="34"/>
      <c r="I47" s="34"/>
      <c r="R47" s="51"/>
      <c r="S47" s="2"/>
      <c r="T47" s="2"/>
      <c r="U47" s="2"/>
      <c r="V47" s="2"/>
      <c r="AC47" s="43" t="str">
        <f>IF($H$17="x",$V$2,"")</f>
        <v/>
      </c>
      <c r="AD47" s="42" t="str">
        <f>IF($H$17="x",$V$3,"")</f>
        <v/>
      </c>
      <c r="AE47" s="52">
        <v>7</v>
      </c>
    </row>
    <row r="48" spans="1:31" s="9" customFormat="1" ht="15.75">
      <c r="B48" s="30" t="s">
        <v>325</v>
      </c>
      <c r="C48" s="629" t="str">
        <f>'PLEASE FILL IN HERE FIRST!!!'!B29</f>
        <v>ctta@vip.163.com</v>
      </c>
      <c r="D48" s="629"/>
      <c r="E48" s="630"/>
      <c r="F48" s="621"/>
      <c r="G48" s="622"/>
      <c r="R48" s="51"/>
      <c r="S48" s="30"/>
      <c r="T48" s="30"/>
      <c r="U48" s="30"/>
      <c r="V48" s="30"/>
      <c r="AC48" s="44" t="str">
        <f>IF($H$17="x",$U$2,"")</f>
        <v/>
      </c>
      <c r="AD48" s="45" t="str">
        <f>IF($H$17="x",$U$3,"")</f>
        <v/>
      </c>
      <c r="AE48" s="54"/>
    </row>
    <row r="49" spans="6:33" ht="15.75">
      <c r="F49" s="615"/>
      <c r="G49" s="615"/>
      <c r="H49" s="35"/>
      <c r="S49" s="30"/>
      <c r="T49" s="30"/>
      <c r="U49" s="30"/>
      <c r="V49" s="30"/>
      <c r="AC49" s="44" t="str">
        <f>IF($I$17="x",$V$2,"")</f>
        <v/>
      </c>
      <c r="AD49" s="45" t="str">
        <f>IF($I$17="x",$V$4,"")</f>
        <v/>
      </c>
      <c r="AE49" s="54"/>
    </row>
    <row r="50" spans="6:33" ht="15.75">
      <c r="AC50" s="44" t="str">
        <f>IF($I$17="x",$U$2,"")</f>
        <v/>
      </c>
      <c r="AD50" s="45" t="str">
        <f>IF($I$17="x",$U$4,"")</f>
        <v/>
      </c>
      <c r="AE50" s="54"/>
    </row>
    <row r="51" spans="6:33" ht="15.75">
      <c r="AC51" s="44" t="str">
        <f>IF($J$17="x",$V$2,"")</f>
        <v/>
      </c>
      <c r="AD51" s="45" t="str">
        <f>IF($J$17="x",$V$5,"")</f>
        <v/>
      </c>
      <c r="AE51" s="54"/>
    </row>
    <row r="52" spans="6:33" ht="15.75">
      <c r="AC52" s="47" t="str">
        <f>IF($J$17="x",$U$2,"")</f>
        <v/>
      </c>
      <c r="AD52" s="48" t="str">
        <f>IF($J$17="x",$U$5,"")</f>
        <v/>
      </c>
      <c r="AE52" s="55"/>
    </row>
    <row r="53" spans="6:33" ht="15.75">
      <c r="AD53" s="43" t="str">
        <f>IF($H$18="x",$V$2,"")</f>
        <v/>
      </c>
      <c r="AE53" s="42" t="str">
        <f>IF($H$18="x",$V$3,"")</f>
        <v/>
      </c>
      <c r="AF53" s="52">
        <v>8</v>
      </c>
    </row>
    <row r="54" spans="6:33" ht="15.75">
      <c r="AD54" s="44" t="str">
        <f>IF($H$18="x",$U$2,"")</f>
        <v/>
      </c>
      <c r="AE54" s="45" t="str">
        <f>IF($H$18="x",$U$3,"")</f>
        <v/>
      </c>
      <c r="AF54" s="54"/>
    </row>
    <row r="55" spans="6:33" ht="15.75">
      <c r="AD55" s="44" t="str">
        <f>IF($I$18="x",$V$2,"")</f>
        <v/>
      </c>
      <c r="AE55" s="45" t="str">
        <f>IF($I$18="x",$V$4,"")</f>
        <v/>
      </c>
      <c r="AF55" s="54"/>
    </row>
    <row r="56" spans="6:33" ht="15.75">
      <c r="AD56" s="44" t="str">
        <f>IF($I$18="x",$U$2,"")</f>
        <v/>
      </c>
      <c r="AE56" s="45" t="str">
        <f>IF($I$18="x",$U$4,"")</f>
        <v/>
      </c>
      <c r="AF56" s="54"/>
    </row>
    <row r="57" spans="6:33" ht="15.75">
      <c r="AD57" s="44" t="str">
        <f>IF($J$18="x",$V$2,"")</f>
        <v/>
      </c>
      <c r="AE57" s="45" t="str">
        <f>IF($J$18="x",$V$5,"")</f>
        <v/>
      </c>
      <c r="AF57" s="54"/>
    </row>
    <row r="58" spans="6:33" ht="15.75">
      <c r="AD58" s="47" t="str">
        <f>IF($J$18="x",$U$2,"")</f>
        <v/>
      </c>
      <c r="AE58" s="48" t="str">
        <f>IF($J$18="x",$U$5,"")</f>
        <v/>
      </c>
      <c r="AF58" s="55"/>
    </row>
    <row r="59" spans="6:33" ht="15.75">
      <c r="AE59" s="43" t="str">
        <f>IF($H$19="x",$V$2,"")</f>
        <v/>
      </c>
      <c r="AF59" s="42" t="str">
        <f>IF($H$19="x",$V$3,"")</f>
        <v/>
      </c>
      <c r="AG59" s="52">
        <v>9</v>
      </c>
    </row>
    <row r="60" spans="6:33" ht="15.75">
      <c r="AE60" s="44" t="str">
        <f>IF($H$19="x",$U$2,"")</f>
        <v/>
      </c>
      <c r="AF60" s="45" t="str">
        <f>IF($H$19="x",$U$3,"")</f>
        <v/>
      </c>
      <c r="AG60" s="54"/>
    </row>
    <row r="61" spans="6:33" ht="15.75">
      <c r="AE61" s="44" t="str">
        <f>IF($I$19="x",$V$2,"")</f>
        <v/>
      </c>
      <c r="AF61" s="45" t="str">
        <f>IF($I$19="x",$V$4,"")</f>
        <v/>
      </c>
      <c r="AG61" s="54"/>
    </row>
    <row r="62" spans="6:33" ht="15.75">
      <c r="AE62" s="44" t="str">
        <f>IF($I$19="x",$U$2,"")</f>
        <v/>
      </c>
      <c r="AF62" s="45" t="str">
        <f>IF($I$19="x",$U$4,"")</f>
        <v/>
      </c>
      <c r="AG62" s="54"/>
    </row>
    <row r="63" spans="6:33" ht="15.75">
      <c r="AE63" s="44" t="str">
        <f>IF($J$19="x",$V$2,"")</f>
        <v/>
      </c>
      <c r="AF63" s="45" t="str">
        <f>IF($J$19="x",$V$5,"")</f>
        <v/>
      </c>
      <c r="AG63" s="54"/>
    </row>
    <row r="64" spans="6:33" ht="15.75">
      <c r="AE64" s="47" t="str">
        <f>IF($J$19="x",$U$2,"")</f>
        <v/>
      </c>
      <c r="AF64" s="48" t="str">
        <f>IF($J$19="x",$U$5,"")</f>
        <v/>
      </c>
      <c r="AG64" s="55"/>
    </row>
    <row r="65" spans="32:36" ht="15.75">
      <c r="AF65" s="43" t="str">
        <f>IF($H$20="x",$V$2,"")</f>
        <v/>
      </c>
      <c r="AG65" s="42" t="str">
        <f>IF($H$20="x",$V$3,"")</f>
        <v/>
      </c>
      <c r="AH65" s="52">
        <v>10</v>
      </c>
    </row>
    <row r="66" spans="32:36" ht="15.75">
      <c r="AF66" s="44" t="str">
        <f>IF($H$20="x",$U$2,"")</f>
        <v/>
      </c>
      <c r="AG66" s="45" t="str">
        <f>IF($H$20="x",$U$3,"")</f>
        <v/>
      </c>
      <c r="AH66" s="54"/>
    </row>
    <row r="67" spans="32:36" ht="15.75">
      <c r="AF67" s="44" t="str">
        <f>IF($I$20="x",$V$2,"")</f>
        <v/>
      </c>
      <c r="AG67" s="45" t="str">
        <f>IF($I$20="x",$V$4,"")</f>
        <v/>
      </c>
      <c r="AH67" s="54"/>
    </row>
    <row r="68" spans="32:36" ht="15.75">
      <c r="AF68" s="44" t="str">
        <f>IF($I$20="x",$U$2,"")</f>
        <v/>
      </c>
      <c r="AG68" s="45" t="str">
        <f>IF($I$20="x",$U$4,"")</f>
        <v/>
      </c>
      <c r="AH68" s="54"/>
    </row>
    <row r="69" spans="32:36" ht="15.75">
      <c r="AF69" s="44" t="str">
        <f>IF($J$20="x",$V$2,"")</f>
        <v/>
      </c>
      <c r="AG69" s="45" t="str">
        <f>IF($J$20="x",$V$5,"")</f>
        <v/>
      </c>
      <c r="AH69" s="54"/>
    </row>
    <row r="70" spans="32:36" ht="15.75">
      <c r="AF70" s="47" t="str">
        <f>IF($J$20="x",$U$2,"")</f>
        <v/>
      </c>
      <c r="AG70" s="48" t="str">
        <f>IF($J$20="x",$U$5,"")</f>
        <v/>
      </c>
      <c r="AH70" s="55"/>
    </row>
    <row r="71" spans="32:36" ht="15.75">
      <c r="AG71" s="43" t="str">
        <f>IF($H$21="x",$V$2,"")</f>
        <v/>
      </c>
      <c r="AH71" s="42" t="str">
        <f>IF($H$21="x",$V$3,"")</f>
        <v/>
      </c>
      <c r="AI71" s="52">
        <v>11</v>
      </c>
    </row>
    <row r="72" spans="32:36" ht="15.75">
      <c r="AG72" s="44" t="str">
        <f>IF($H$21="x",$U$2,"")</f>
        <v/>
      </c>
      <c r="AH72" s="45" t="str">
        <f>IF($H$21="x",$U$3,"")</f>
        <v/>
      </c>
      <c r="AI72" s="54"/>
    </row>
    <row r="73" spans="32:36" ht="15.75">
      <c r="AG73" s="44" t="str">
        <f>IF($I$21="x",$V$2,"")</f>
        <v/>
      </c>
      <c r="AH73" s="45" t="str">
        <f>IF($I$21="x",$V$4,"")</f>
        <v/>
      </c>
      <c r="AI73" s="54"/>
    </row>
    <row r="74" spans="32:36" ht="15.75">
      <c r="AG74" s="44" t="str">
        <f>IF($I$21="x",$U$2,"")</f>
        <v/>
      </c>
      <c r="AH74" s="45" t="str">
        <f>IF($I$21="x",$U$4,"")</f>
        <v/>
      </c>
      <c r="AI74" s="54"/>
    </row>
    <row r="75" spans="32:36" ht="15.75">
      <c r="AG75" s="44" t="str">
        <f>IF($J$21="x",$V$2,"")</f>
        <v/>
      </c>
      <c r="AH75" s="45" t="str">
        <f>IF($J$21="x",$V$5,"")</f>
        <v/>
      </c>
      <c r="AI75" s="54"/>
    </row>
    <row r="76" spans="32:36" ht="15.75">
      <c r="AG76" s="47" t="str">
        <f>IF($J$21="x",$U$2,"")</f>
        <v/>
      </c>
      <c r="AH76" s="48" t="str">
        <f>IF($J$21="x",$U$5,"")</f>
        <v/>
      </c>
      <c r="AI76" s="55"/>
    </row>
    <row r="77" spans="32:36" ht="15.75">
      <c r="AH77" s="43" t="str">
        <f>IF($H$22="x",$V$2,"")</f>
        <v/>
      </c>
      <c r="AI77" s="42" t="str">
        <f>IF($H$22="x",$V$3,"")</f>
        <v/>
      </c>
      <c r="AJ77" s="52">
        <v>12</v>
      </c>
    </row>
    <row r="78" spans="32:36" ht="15.75">
      <c r="AH78" s="44" t="str">
        <f>IF($H$22="x",$U$2,"")</f>
        <v/>
      </c>
      <c r="AI78" s="45" t="str">
        <f>IF($H$22="x",$U$3,"")</f>
        <v/>
      </c>
      <c r="AJ78" s="54"/>
    </row>
    <row r="79" spans="32:36" ht="15.75">
      <c r="AH79" s="44" t="str">
        <f>IF($I$22="x",$V$2,"")</f>
        <v/>
      </c>
      <c r="AI79" s="45" t="str">
        <f>IF($I$22="x",$V$4,"")</f>
        <v/>
      </c>
      <c r="AJ79" s="54"/>
    </row>
    <row r="80" spans="32:36" ht="15.75">
      <c r="AH80" s="44" t="str">
        <f>IF($I$22="x",$U$2,"")</f>
        <v/>
      </c>
      <c r="AI80" s="45" t="str">
        <f>IF($I$22="x",$U$4,"")</f>
        <v/>
      </c>
      <c r="AJ80" s="54"/>
    </row>
    <row r="81" spans="34:39" ht="15.75">
      <c r="AH81" s="44" t="str">
        <f>IF($J$22="x",$V$2,"")</f>
        <v/>
      </c>
      <c r="AI81" s="45" t="str">
        <f>IF($J$22="x",$V$5,"")</f>
        <v/>
      </c>
      <c r="AJ81" s="54"/>
    </row>
    <row r="82" spans="34:39" ht="15.75">
      <c r="AH82" s="47" t="str">
        <f>IF($J$22="x",$U$2,"")</f>
        <v/>
      </c>
      <c r="AI82" s="48" t="str">
        <f>IF($J$22="x",$U$5,"")</f>
        <v/>
      </c>
      <c r="AJ82" s="55"/>
    </row>
    <row r="83" spans="34:39" ht="15.75">
      <c r="AI83" s="43" t="str">
        <f>IF($H$23="x",$V$2,"")</f>
        <v/>
      </c>
      <c r="AJ83" s="42" t="str">
        <f>IF($H$23="x",$V$3,"")</f>
        <v/>
      </c>
      <c r="AK83" s="52">
        <v>13</v>
      </c>
    </row>
    <row r="84" spans="34:39" ht="15.75">
      <c r="AI84" s="44" t="str">
        <f>IF($H$23="x",$U$2,"")</f>
        <v/>
      </c>
      <c r="AJ84" s="45" t="str">
        <f>IF($H$23="x",$U$3,"")</f>
        <v/>
      </c>
      <c r="AK84" s="54"/>
    </row>
    <row r="85" spans="34:39" ht="15.75">
      <c r="AI85" s="44" t="str">
        <f>IF($I$23="x",$V$2,"")</f>
        <v/>
      </c>
      <c r="AJ85" s="45" t="str">
        <f>IF($I$23="x",$V$4,"")</f>
        <v/>
      </c>
      <c r="AK85" s="54"/>
    </row>
    <row r="86" spans="34:39" ht="15.75">
      <c r="AI86" s="44" t="str">
        <f>IF($I$23="x",$U$2,"")</f>
        <v/>
      </c>
      <c r="AJ86" s="45" t="str">
        <f>IF($I$23="x",$U$4,"")</f>
        <v/>
      </c>
      <c r="AK86" s="54"/>
    </row>
    <row r="87" spans="34:39" ht="15.75">
      <c r="AI87" s="44" t="str">
        <f>IF($J$23="x",$V$2,"")</f>
        <v/>
      </c>
      <c r="AJ87" s="45" t="str">
        <f>IF($J$23="x",$V$5,"")</f>
        <v/>
      </c>
      <c r="AK87" s="54"/>
    </row>
    <row r="88" spans="34:39" ht="15.75">
      <c r="AI88" s="47" t="str">
        <f>IF($J$23="x",$U$2,"")</f>
        <v/>
      </c>
      <c r="AJ88" s="48" t="str">
        <f>IF($J$23="x",$U$5,"")</f>
        <v/>
      </c>
      <c r="AK88" s="55"/>
    </row>
    <row r="89" spans="34:39" ht="15.75">
      <c r="AJ89" s="43" t="str">
        <f>IF($H$24="x",$V$2,"")</f>
        <v/>
      </c>
      <c r="AK89" s="42" t="str">
        <f>IF($H$24="x",$V$3,"")</f>
        <v/>
      </c>
      <c r="AL89" s="52">
        <v>14</v>
      </c>
    </row>
    <row r="90" spans="34:39" ht="15.75">
      <c r="AJ90" s="44" t="str">
        <f>IF($H$24="x",$U$2,"")</f>
        <v/>
      </c>
      <c r="AK90" s="45" t="str">
        <f>IF($H$24="x",$U$3,"")</f>
        <v/>
      </c>
      <c r="AL90" s="54"/>
    </row>
    <row r="91" spans="34:39" ht="15.75">
      <c r="AJ91" s="44" t="str">
        <f>IF($I$24="x",$V$2,"")</f>
        <v/>
      </c>
      <c r="AK91" s="45" t="str">
        <f>IF($I$24="x",$V$4,"")</f>
        <v/>
      </c>
      <c r="AL91" s="54"/>
    </row>
    <row r="92" spans="34:39" ht="15.75">
      <c r="AJ92" s="44" t="str">
        <f>IF($I$24="x",$U$2,"")</f>
        <v/>
      </c>
      <c r="AK92" s="45" t="str">
        <f>IF($I$24="x",$U$4,"")</f>
        <v/>
      </c>
      <c r="AL92" s="54"/>
    </row>
    <row r="93" spans="34:39" ht="15.75">
      <c r="AJ93" s="44" t="str">
        <f>IF($J$24="x",$V$2,"")</f>
        <v/>
      </c>
      <c r="AK93" s="45" t="str">
        <f>IF($J$24="x",$V$5,"")</f>
        <v/>
      </c>
      <c r="AL93" s="54"/>
    </row>
    <row r="94" spans="34:39" ht="15.75">
      <c r="AJ94" s="47" t="str">
        <f>IF($J$24="x",$U$2,"")</f>
        <v/>
      </c>
      <c r="AK94" s="48" t="str">
        <f>IF($J$24="x",$U$5,"")</f>
        <v/>
      </c>
      <c r="AL94" s="55"/>
    </row>
    <row r="95" spans="34:39" ht="15.75">
      <c r="AK95" s="43" t="str">
        <f>IF($H$25="x",$V$2,"")</f>
        <v/>
      </c>
      <c r="AL95" s="42" t="str">
        <f>IF($H$25="x",$V$3,"")</f>
        <v/>
      </c>
      <c r="AM95" s="52">
        <v>15</v>
      </c>
    </row>
    <row r="96" spans="34:39" ht="15.75">
      <c r="AK96" s="44" t="str">
        <f>IF($H$25="x",$U$2,"")</f>
        <v/>
      </c>
      <c r="AL96" s="45" t="str">
        <f>IF($H$25="x",$U$3,"")</f>
        <v/>
      </c>
      <c r="AM96" s="54"/>
    </row>
    <row r="97" spans="37:41" ht="15.75">
      <c r="AK97" s="44" t="str">
        <f>IF($I$25="x",$V$2,"")</f>
        <v/>
      </c>
      <c r="AL97" s="45" t="str">
        <f>IF($I$25="x",$V$4,"")</f>
        <v/>
      </c>
      <c r="AM97" s="54"/>
    </row>
    <row r="98" spans="37:41" ht="15.75">
      <c r="AK98" s="44" t="str">
        <f>IF($I$25="x",$U$2,"")</f>
        <v/>
      </c>
      <c r="AL98" s="45" t="str">
        <f>IF($I$25="x",$U$4,"")</f>
        <v/>
      </c>
      <c r="AM98" s="54"/>
    </row>
    <row r="99" spans="37:41" ht="15.75">
      <c r="AK99" s="44" t="str">
        <f>IF($J$25="x",$V$2,"")</f>
        <v/>
      </c>
      <c r="AL99" s="45" t="str">
        <f>IF($J$25="x",$V$5,"")</f>
        <v/>
      </c>
      <c r="AM99" s="54"/>
    </row>
    <row r="100" spans="37:41" ht="15.75">
      <c r="AK100" s="47" t="str">
        <f>IF($J$25="x",$U$2,"")</f>
        <v/>
      </c>
      <c r="AL100" s="48" t="str">
        <f>IF($J$25="x",$U$5,"")</f>
        <v/>
      </c>
      <c r="AM100" s="55"/>
    </row>
    <row r="101" spans="37:41" ht="15.75">
      <c r="AL101" s="43" t="str">
        <f>IF($H$26="x",$V$2,"")</f>
        <v/>
      </c>
      <c r="AM101" s="42" t="str">
        <f>IF($H$26="x",$V$3,"")</f>
        <v/>
      </c>
      <c r="AN101" s="52">
        <v>16</v>
      </c>
    </row>
    <row r="102" spans="37:41" ht="15.75">
      <c r="AL102" s="44" t="str">
        <f>IF($H$26="x",$U$2,"")</f>
        <v/>
      </c>
      <c r="AM102" s="45" t="str">
        <f>IF($H$26="x",$U$3,"")</f>
        <v/>
      </c>
      <c r="AN102" s="54"/>
    </row>
    <row r="103" spans="37:41" ht="15.75">
      <c r="AL103" s="44" t="str">
        <f>IF($I$26="x",$V$2,"")</f>
        <v/>
      </c>
      <c r="AM103" s="45" t="str">
        <f>IF($I$26="x",$V$4,"")</f>
        <v/>
      </c>
      <c r="AN103" s="54"/>
    </row>
    <row r="104" spans="37:41" ht="15.75">
      <c r="AL104" s="44" t="str">
        <f>IF($I$26="x",$U$2,"")</f>
        <v/>
      </c>
      <c r="AM104" s="45" t="str">
        <f>IF($I$26="x",$U$4,"")</f>
        <v/>
      </c>
      <c r="AN104" s="54"/>
    </row>
    <row r="105" spans="37:41" ht="15.75">
      <c r="AL105" s="44" t="str">
        <f>IF($J$26="x",$V$2,"")</f>
        <v/>
      </c>
      <c r="AM105" s="45" t="str">
        <f>IF($J$26="x",$V$5,"")</f>
        <v/>
      </c>
      <c r="AN105" s="54"/>
    </row>
    <row r="106" spans="37:41" ht="15.75">
      <c r="AL106" s="47" t="str">
        <f>IF($J$26="x",$U$2,"")</f>
        <v/>
      </c>
      <c r="AM106" s="48" t="str">
        <f>IF($J$26="x",$U$5,"")</f>
        <v/>
      </c>
      <c r="AN106" s="55"/>
    </row>
    <row r="107" spans="37:41" ht="15.75">
      <c r="AM107" s="43" t="str">
        <f>IF($H$27="x",$V$2,"")</f>
        <v/>
      </c>
      <c r="AN107" s="42" t="str">
        <f>IF($H$27="x",$V$3,"")</f>
        <v/>
      </c>
      <c r="AO107" s="52">
        <v>17</v>
      </c>
    </row>
    <row r="108" spans="37:41" ht="15.75">
      <c r="AM108" s="44" t="str">
        <f>IF($H$27="x",$U$2,"")</f>
        <v/>
      </c>
      <c r="AN108" s="45" t="str">
        <f>IF($H$27="x",$U$3,"")</f>
        <v/>
      </c>
      <c r="AO108" s="54"/>
    </row>
    <row r="109" spans="37:41" ht="15.75">
      <c r="AM109" s="44" t="str">
        <f>IF($I$27="x",$V$2,"")</f>
        <v/>
      </c>
      <c r="AN109" s="45" t="str">
        <f>IF($I$27="x",$V$4,"")</f>
        <v/>
      </c>
      <c r="AO109" s="54"/>
    </row>
    <row r="110" spans="37:41" ht="15.75">
      <c r="AM110" s="44" t="str">
        <f>IF($I$27="x",$U$2,"")</f>
        <v/>
      </c>
      <c r="AN110" s="45" t="str">
        <f>IF($I$27="x",$U$4,"")</f>
        <v/>
      </c>
      <c r="AO110" s="54"/>
    </row>
    <row r="111" spans="37:41" ht="15.75">
      <c r="AM111" s="44" t="str">
        <f>IF($J$27="x",$V$2,"")</f>
        <v/>
      </c>
      <c r="AN111" s="45" t="str">
        <f>IF($J$27="x",$V$5,"")</f>
        <v/>
      </c>
      <c r="AO111" s="54"/>
    </row>
    <row r="112" spans="37:41" ht="15.75">
      <c r="AM112" s="47" t="str">
        <f>IF($J$27="x",$U$2,"")</f>
        <v/>
      </c>
      <c r="AN112" s="48" t="str">
        <f>IF($J$27="x",$U$5,"")</f>
        <v/>
      </c>
      <c r="AO112" s="55"/>
    </row>
    <row r="113" spans="40:44" ht="15.75">
      <c r="AN113" s="43" t="str">
        <f>IF($H$28="x",$V$2,"")</f>
        <v/>
      </c>
      <c r="AO113" s="42" t="str">
        <f>IF($H$28="x",$V$3,"")</f>
        <v/>
      </c>
      <c r="AP113" s="52">
        <v>18</v>
      </c>
    </row>
    <row r="114" spans="40:44" ht="15.75">
      <c r="AN114" s="44" t="str">
        <f>IF($H$28="x",$U$2,"")</f>
        <v/>
      </c>
      <c r="AO114" s="45" t="str">
        <f>IF($H$28="x",$U$3,"")</f>
        <v/>
      </c>
      <c r="AP114" s="54"/>
    </row>
    <row r="115" spans="40:44" ht="15.75">
      <c r="AN115" s="44" t="str">
        <f>IF($I$28="x",$V$2,"")</f>
        <v/>
      </c>
      <c r="AO115" s="45" t="str">
        <f>IF($I$28="x",$V$4,"")</f>
        <v/>
      </c>
      <c r="AP115" s="54"/>
    </row>
    <row r="116" spans="40:44" ht="15.75">
      <c r="AN116" s="44" t="str">
        <f>IF($I$28="x",$U$2,"")</f>
        <v/>
      </c>
      <c r="AO116" s="45" t="str">
        <f>IF($I$28="x",$U$4,"")</f>
        <v/>
      </c>
      <c r="AP116" s="54"/>
    </row>
    <row r="117" spans="40:44" ht="15.75">
      <c r="AN117" s="44" t="str">
        <f>IF($J$28="x",$V$2,"")</f>
        <v/>
      </c>
      <c r="AO117" s="45" t="str">
        <f>IF($J$28="x",$V$5,"")</f>
        <v/>
      </c>
      <c r="AP117" s="54"/>
    </row>
    <row r="118" spans="40:44" ht="15.75">
      <c r="AN118" s="47" t="str">
        <f>IF($J$28="x",$U$2,"")</f>
        <v/>
      </c>
      <c r="AO118" s="48" t="str">
        <f>IF($J$28="x",$U$5,"")</f>
        <v/>
      </c>
      <c r="AP118" s="55"/>
    </row>
    <row r="119" spans="40:44" ht="15.75">
      <c r="AO119" s="43" t="str">
        <f>IF($H$29="x",$V$2,"")</f>
        <v/>
      </c>
      <c r="AP119" s="42" t="str">
        <f>IF($H$29="x",$V$3,"")</f>
        <v/>
      </c>
      <c r="AQ119" s="52">
        <v>19</v>
      </c>
    </row>
    <row r="120" spans="40:44" ht="15.75">
      <c r="AO120" s="44" t="str">
        <f>IF($H$29="x",$U$2,"")</f>
        <v/>
      </c>
      <c r="AP120" s="45" t="str">
        <f>IF($H$29="x",$U$3,"")</f>
        <v/>
      </c>
      <c r="AQ120" s="54"/>
    </row>
    <row r="121" spans="40:44" ht="15.75">
      <c r="AO121" s="44" t="str">
        <f>IF($I$29="x",$V$2,"")</f>
        <v/>
      </c>
      <c r="AP121" s="45" t="str">
        <f>IF($I$29="x",$V$4,"")</f>
        <v/>
      </c>
      <c r="AQ121" s="54"/>
    </row>
    <row r="122" spans="40:44" ht="15.75">
      <c r="AO122" s="44" t="str">
        <f>IF($I$29="x",$U$2,"")</f>
        <v/>
      </c>
      <c r="AP122" s="45" t="str">
        <f>IF($I$29="x",$U$4,"")</f>
        <v/>
      </c>
      <c r="AQ122" s="54"/>
    </row>
    <row r="123" spans="40:44" ht="15.75">
      <c r="AO123" s="44" t="str">
        <f>IF($J$29="x",$V$2,"")</f>
        <v/>
      </c>
      <c r="AP123" s="45" t="str">
        <f>IF($J$29="x",$V$5,"")</f>
        <v/>
      </c>
      <c r="AQ123" s="54"/>
    </row>
    <row r="124" spans="40:44" ht="15.75">
      <c r="AO124" s="47" t="str">
        <f>IF($J$29="x",$U$2,"")</f>
        <v/>
      </c>
      <c r="AP124" s="48" t="str">
        <f>IF($J$29="x",$U$5,"")</f>
        <v/>
      </c>
      <c r="AQ124" s="55"/>
    </row>
    <row r="125" spans="40:44" ht="15.75">
      <c r="AP125" s="43" t="str">
        <f>IF($H$30="x",$V$2,"")</f>
        <v/>
      </c>
      <c r="AQ125" s="42" t="str">
        <f>IF($H$30="x",$V$3,"")</f>
        <v/>
      </c>
      <c r="AR125" s="52">
        <v>20</v>
      </c>
    </row>
    <row r="126" spans="40:44" ht="15.75">
      <c r="AP126" s="44" t="str">
        <f>IF($H$30="x",$U$2,"")</f>
        <v/>
      </c>
      <c r="AQ126" s="45" t="str">
        <f>IF($H$30="x",$U$3,"")</f>
        <v/>
      </c>
      <c r="AR126" s="54"/>
    </row>
    <row r="127" spans="40:44" ht="15.75">
      <c r="AP127" s="44" t="str">
        <f>IF($I$30="x",$V$2,"")</f>
        <v/>
      </c>
      <c r="AQ127" s="45" t="str">
        <f>IF($I$30="x",$V$4,"")</f>
        <v/>
      </c>
      <c r="AR127" s="54"/>
    </row>
    <row r="128" spans="40:44" ht="15.75">
      <c r="AP128" s="44" t="str">
        <f>IF($I$30="x",$U$2,"")</f>
        <v/>
      </c>
      <c r="AQ128" s="45" t="str">
        <f>IF($I$30="x",$U$4,"")</f>
        <v/>
      </c>
      <c r="AR128" s="54"/>
    </row>
    <row r="129" spans="42:47" ht="15.75">
      <c r="AP129" s="44" t="str">
        <f>IF($J$30="x",$V$2,"")</f>
        <v/>
      </c>
      <c r="AQ129" s="45" t="str">
        <f>IF($J$30="x",$V$5,"")</f>
        <v/>
      </c>
      <c r="AR129" s="54"/>
    </row>
    <row r="130" spans="42:47" ht="15.75">
      <c r="AP130" s="47" t="str">
        <f>IF($J$30="x",$U$2,"")</f>
        <v/>
      </c>
      <c r="AQ130" s="48" t="str">
        <f>IF($J$30="x",$U$5,"")</f>
        <v/>
      </c>
      <c r="AR130" s="55"/>
    </row>
    <row r="131" spans="42:47" ht="15.75">
      <c r="AQ131" s="43" t="str">
        <f>IF($H$31="x",$V$2,"")</f>
        <v/>
      </c>
      <c r="AR131" s="42" t="str">
        <f>IF($H$31="x",$V$3,"")</f>
        <v/>
      </c>
      <c r="AS131" s="52">
        <v>21</v>
      </c>
    </row>
    <row r="132" spans="42:47" ht="15.75">
      <c r="AQ132" s="44" t="str">
        <f>IF($H$31="x",$U$2,"")</f>
        <v/>
      </c>
      <c r="AR132" s="45" t="str">
        <f>IF($H$31="x",$U$3,"")</f>
        <v/>
      </c>
      <c r="AS132" s="54"/>
    </row>
    <row r="133" spans="42:47" ht="15.75">
      <c r="AQ133" s="44" t="str">
        <f>IF($I$31="x",$V$2,"")</f>
        <v/>
      </c>
      <c r="AR133" s="45" t="str">
        <f>IF($I$31="x",$V$4,"")</f>
        <v/>
      </c>
      <c r="AS133" s="54"/>
    </row>
    <row r="134" spans="42:47" ht="15.75">
      <c r="AQ134" s="44" t="str">
        <f>IF($I$31="x",$U$2,"")</f>
        <v/>
      </c>
      <c r="AR134" s="45" t="str">
        <f>IF($I$31="x",$U$4,"")</f>
        <v/>
      </c>
      <c r="AS134" s="54"/>
    </row>
    <row r="135" spans="42:47" ht="15.75">
      <c r="AQ135" s="44" t="str">
        <f>IF($J$31="x",$V$2,"")</f>
        <v/>
      </c>
      <c r="AR135" s="45" t="str">
        <f>IF($J$31="x",$V$5,"")</f>
        <v/>
      </c>
      <c r="AS135" s="54"/>
    </row>
    <row r="136" spans="42:47" ht="15.75">
      <c r="AQ136" s="47" t="str">
        <f>IF($J$31="x",$U$2,"")</f>
        <v/>
      </c>
      <c r="AR136" s="48" t="str">
        <f>IF($J$31="x",$U$5,"")</f>
        <v/>
      </c>
      <c r="AS136" s="55"/>
    </row>
    <row r="137" spans="42:47" ht="15.75">
      <c r="AR137" s="43" t="str">
        <f>IF($H$32="x",$V$2,"")</f>
        <v/>
      </c>
      <c r="AS137" s="42" t="str">
        <f>IF($H$32="x",$V$3,"")</f>
        <v/>
      </c>
      <c r="AT137" s="52">
        <v>22</v>
      </c>
    </row>
    <row r="138" spans="42:47" ht="15.75">
      <c r="AR138" s="44" t="str">
        <f>IF($H$32="x",$U$2,"")</f>
        <v/>
      </c>
      <c r="AS138" s="45" t="str">
        <f>IF($H$32="x",$U$3,"")</f>
        <v/>
      </c>
      <c r="AT138" s="54"/>
    </row>
    <row r="139" spans="42:47" ht="15.75">
      <c r="AR139" s="44" t="str">
        <f>IF($I$32="x",$V$2,"")</f>
        <v/>
      </c>
      <c r="AS139" s="45" t="str">
        <f>IF($I$32="x",$V$4,"")</f>
        <v/>
      </c>
      <c r="AT139" s="54"/>
    </row>
    <row r="140" spans="42:47" ht="15.75">
      <c r="AR140" s="44" t="str">
        <f>IF($I$32="x",$U$2,"")</f>
        <v/>
      </c>
      <c r="AS140" s="45" t="str">
        <f>IF($I$32="x",$U$4,"")</f>
        <v/>
      </c>
      <c r="AT140" s="54"/>
    </row>
    <row r="141" spans="42:47" ht="15.75">
      <c r="AR141" s="44" t="str">
        <f>IF($J$32="x",$V$2,"")</f>
        <v/>
      </c>
      <c r="AS141" s="45" t="str">
        <f>IF($J$32="x",$V$5,"")</f>
        <v/>
      </c>
      <c r="AT141" s="54"/>
    </row>
    <row r="142" spans="42:47" ht="15.75">
      <c r="AR142" s="47" t="str">
        <f>IF($J$32="x",$U$2,"")</f>
        <v/>
      </c>
      <c r="AS142" s="48" t="str">
        <f>IF($J$32="x",$U$5,"")</f>
        <v/>
      </c>
      <c r="AT142" s="55"/>
    </row>
    <row r="143" spans="42:47" ht="15.75">
      <c r="AS143" s="43" t="str">
        <f>IF($H$33="x",$V$2,"")</f>
        <v/>
      </c>
      <c r="AT143" s="42" t="str">
        <f>IF($H$33="x",$V$3,"")</f>
        <v/>
      </c>
      <c r="AU143" s="52">
        <v>23</v>
      </c>
    </row>
    <row r="144" spans="42:47" ht="15.75">
      <c r="AS144" s="44" t="str">
        <f>IF($H$33="x",$U$2,"")</f>
        <v/>
      </c>
      <c r="AT144" s="45" t="str">
        <f>IF($H$33="x",$U$3,"")</f>
        <v/>
      </c>
      <c r="AU144" s="54"/>
    </row>
    <row r="145" spans="45:49" ht="15.75">
      <c r="AS145" s="44" t="str">
        <f>IF($I$33="x",$V$2,"")</f>
        <v/>
      </c>
      <c r="AT145" s="45" t="str">
        <f>IF($I$33="x",$V$4,"")</f>
        <v/>
      </c>
      <c r="AU145" s="54"/>
    </row>
    <row r="146" spans="45:49" ht="15.75">
      <c r="AS146" s="44" t="str">
        <f>IF($I$33="x",$U$2,"")</f>
        <v/>
      </c>
      <c r="AT146" s="45" t="str">
        <f>IF($I$33="x",$U$4,"")</f>
        <v/>
      </c>
      <c r="AU146" s="54"/>
    </row>
    <row r="147" spans="45:49" ht="15.75">
      <c r="AS147" s="44" t="str">
        <f>IF($J$33="x",$V$2,"")</f>
        <v/>
      </c>
      <c r="AT147" s="45" t="str">
        <f>IF($J$33="x",$V$5,"")</f>
        <v/>
      </c>
      <c r="AU147" s="54"/>
    </row>
    <row r="148" spans="45:49" ht="15.75">
      <c r="AS148" s="47" t="str">
        <f>IF($J$33="x",$U$2,"")</f>
        <v/>
      </c>
      <c r="AT148" s="48" t="str">
        <f>IF($J$33="x",$U$5,"")</f>
        <v/>
      </c>
      <c r="AU148" s="55"/>
    </row>
    <row r="149" spans="45:49" ht="15.75">
      <c r="AT149" s="43" t="str">
        <f>IF($H$34="x",$V$2,"")</f>
        <v/>
      </c>
      <c r="AU149" s="42" t="str">
        <f>IF($H$34="x",$V$3,"")</f>
        <v/>
      </c>
      <c r="AV149" s="52">
        <v>24</v>
      </c>
    </row>
    <row r="150" spans="45:49" ht="15.75">
      <c r="AT150" s="44" t="str">
        <f>IF($H$34="x",$U$2,"")</f>
        <v/>
      </c>
      <c r="AU150" s="45" t="str">
        <f>IF($H$34="x",$U$3,"")</f>
        <v/>
      </c>
      <c r="AV150" s="54"/>
    </row>
    <row r="151" spans="45:49" ht="15.75">
      <c r="AT151" s="44" t="str">
        <f>IF($I$34="x",$V$2,"")</f>
        <v/>
      </c>
      <c r="AU151" s="45" t="str">
        <f>IF($I$34="x",$V$4,"")</f>
        <v/>
      </c>
      <c r="AV151" s="54"/>
    </row>
    <row r="152" spans="45:49" ht="15.75">
      <c r="AT152" s="44" t="str">
        <f>IF($I$34="x",$U$2,"")</f>
        <v/>
      </c>
      <c r="AU152" s="45" t="str">
        <f>IF($I$34="x",$U$4,"")</f>
        <v/>
      </c>
      <c r="AV152" s="54"/>
    </row>
    <row r="153" spans="45:49" ht="15.75">
      <c r="AT153" s="44" t="str">
        <f>IF($J$34="x",$V$2,"")</f>
        <v/>
      </c>
      <c r="AU153" s="45" t="str">
        <f>IF($J$34="x",$V$5,"")</f>
        <v/>
      </c>
      <c r="AV153" s="54"/>
    </row>
    <row r="154" spans="45:49" ht="15.75">
      <c r="AT154" s="47" t="str">
        <f>IF($J$34="x",$U$2,"")</f>
        <v/>
      </c>
      <c r="AU154" s="48" t="str">
        <f>IF($J$34="x",$U$5,"")</f>
        <v/>
      </c>
      <c r="AV154" s="55"/>
    </row>
    <row r="155" spans="45:49" ht="15.75">
      <c r="AU155" s="43" t="str">
        <f>IF($H$35="x",$V$2,"")</f>
        <v/>
      </c>
      <c r="AV155" s="42" t="str">
        <f>IF($H$35="x",$V$3,"")</f>
        <v/>
      </c>
      <c r="AW155" s="52">
        <v>25</v>
      </c>
    </row>
    <row r="156" spans="45:49" ht="15.75">
      <c r="AU156" s="44" t="str">
        <f>IF($H$35="x",$U$2,"")</f>
        <v/>
      </c>
      <c r="AV156" s="45" t="str">
        <f>IF($H$35="x",$U$3,"")</f>
        <v/>
      </c>
      <c r="AW156" s="54"/>
    </row>
    <row r="157" spans="45:49" ht="15.75">
      <c r="AU157" s="44" t="str">
        <f>IF($I$35="x",$V$2,"")</f>
        <v/>
      </c>
      <c r="AV157" s="45" t="str">
        <f>IF($I$35="x",$V$4,"")</f>
        <v/>
      </c>
      <c r="AW157" s="54"/>
    </row>
    <row r="158" spans="45:49" ht="15.75">
      <c r="AU158" s="44" t="str">
        <f>IF($I$35="x",$U$2,"")</f>
        <v/>
      </c>
      <c r="AV158" s="45" t="str">
        <f>IF($I$35="x",$U$4,"")</f>
        <v/>
      </c>
      <c r="AW158" s="54"/>
    </row>
    <row r="159" spans="45:49" ht="15.75">
      <c r="AU159" s="44" t="str">
        <f>IF($J$35="x",$V$2,"")</f>
        <v/>
      </c>
      <c r="AV159" s="45" t="str">
        <f>IF($J$35="x",$V$5,"")</f>
        <v/>
      </c>
      <c r="AW159" s="54"/>
    </row>
    <row r="160" spans="45:49" ht="15.75">
      <c r="AU160" s="47" t="str">
        <f>IF($J$35="x",$U$2,"")</f>
        <v/>
      </c>
      <c r="AV160" s="48" t="str">
        <f>IF($J$35="x",$U$5,"")</f>
        <v/>
      </c>
      <c r="AW160" s="55"/>
    </row>
    <row r="161" spans="48:52" ht="15.75">
      <c r="AV161" s="43" t="str">
        <f>IF($H$36="x",$V$2,"")</f>
        <v/>
      </c>
      <c r="AW161" s="42" t="str">
        <f>IF($H$36="x",$V$3,"")</f>
        <v/>
      </c>
      <c r="AX161" s="52">
        <v>26</v>
      </c>
    </row>
    <row r="162" spans="48:52" ht="15.75">
      <c r="AV162" s="44" t="str">
        <f>IF($H$36="x",$U$2,"")</f>
        <v/>
      </c>
      <c r="AW162" s="45" t="str">
        <f>IF($H$36="x",$U$3,"")</f>
        <v/>
      </c>
      <c r="AX162" s="54"/>
    </row>
    <row r="163" spans="48:52" ht="15.75">
      <c r="AV163" s="44" t="str">
        <f>IF($I$36="x",$V$2,"")</f>
        <v/>
      </c>
      <c r="AW163" s="45" t="str">
        <f>IF($I$36="x",$V$4,"")</f>
        <v/>
      </c>
      <c r="AX163" s="54"/>
    </row>
    <row r="164" spans="48:52" ht="15.75">
      <c r="AV164" s="44" t="str">
        <f>IF($I$36="x",$U$2,"")</f>
        <v/>
      </c>
      <c r="AW164" s="45" t="str">
        <f>IF($I$36="x",$U$4,"")</f>
        <v/>
      </c>
      <c r="AX164" s="54"/>
    </row>
    <row r="165" spans="48:52" ht="15.75">
      <c r="AV165" s="44" t="str">
        <f>IF($J$36="x",$V$2,"")</f>
        <v/>
      </c>
      <c r="AW165" s="45" t="str">
        <f>IF($J$36="x",$V$5,"")</f>
        <v/>
      </c>
      <c r="AX165" s="54"/>
    </row>
    <row r="166" spans="48:52" ht="15.75">
      <c r="AV166" s="47" t="str">
        <f>IF($J$36="x",$U$2,"")</f>
        <v/>
      </c>
      <c r="AW166" s="48" t="str">
        <f>IF($J$36="x",$U$5,"")</f>
        <v/>
      </c>
      <c r="AX166" s="55"/>
    </row>
    <row r="167" spans="48:52" ht="15.75">
      <c r="AW167" s="43" t="str">
        <f>IF($H$37="x",$V$2,"")</f>
        <v/>
      </c>
      <c r="AX167" s="42" t="str">
        <f>IF($H$37="x",$V$3,"")</f>
        <v/>
      </c>
      <c r="AY167" s="52">
        <v>27</v>
      </c>
    </row>
    <row r="168" spans="48:52" ht="15.75">
      <c r="AW168" s="44" t="str">
        <f>IF($H$37="x",$U$2,"")</f>
        <v/>
      </c>
      <c r="AX168" s="45" t="str">
        <f>IF($H$37="x",$U$3,"")</f>
        <v/>
      </c>
      <c r="AY168" s="54"/>
    </row>
    <row r="169" spans="48:52" ht="15.75">
      <c r="AW169" s="44" t="str">
        <f>IF($I$37="x",$V$2,"")</f>
        <v/>
      </c>
      <c r="AX169" s="45" t="str">
        <f>IF($I$37="x",$V$4,"")</f>
        <v/>
      </c>
      <c r="AY169" s="54"/>
    </row>
    <row r="170" spans="48:52" ht="15.75">
      <c r="AW170" s="44" t="str">
        <f>IF($I$37="x",$U$2,"")</f>
        <v/>
      </c>
      <c r="AX170" s="45" t="str">
        <f>IF($I$37="x",$U$4,"")</f>
        <v/>
      </c>
      <c r="AY170" s="54"/>
    </row>
    <row r="171" spans="48:52" ht="15.75">
      <c r="AW171" s="44" t="str">
        <f>IF($J$37="x",$V$2,"")</f>
        <v/>
      </c>
      <c r="AX171" s="45" t="str">
        <f>IF($J$37="x",$V$5,"")</f>
        <v/>
      </c>
      <c r="AY171" s="54"/>
    </row>
    <row r="172" spans="48:52" ht="15.75">
      <c r="AW172" s="47" t="str">
        <f>IF($J$37="x",$U$2,"")</f>
        <v/>
      </c>
      <c r="AX172" s="48" t="str">
        <f>IF($J$37="x",$U$5,"")</f>
        <v/>
      </c>
      <c r="AY172" s="55"/>
    </row>
    <row r="173" spans="48:52" ht="15.75">
      <c r="AX173" s="43" t="str">
        <f>IF($H$38="x",$V$2,"")</f>
        <v/>
      </c>
      <c r="AY173" s="42" t="str">
        <f>IF($H$38="x",$V$3,"")</f>
        <v/>
      </c>
      <c r="AZ173" s="52">
        <v>28</v>
      </c>
    </row>
    <row r="174" spans="48:52" ht="15.75">
      <c r="AX174" s="44" t="str">
        <f>IF($H$38="x",$U$2,"")</f>
        <v/>
      </c>
      <c r="AY174" s="45" t="str">
        <f>IF($H$38="x",$U$3,"")</f>
        <v/>
      </c>
      <c r="AZ174" s="54"/>
    </row>
    <row r="175" spans="48:52" ht="15.75">
      <c r="AX175" s="44" t="str">
        <f>IF($I$38="x",$V$2,"")</f>
        <v/>
      </c>
      <c r="AY175" s="45" t="str">
        <f>IF($I$38="x",$V$4,"")</f>
        <v/>
      </c>
      <c r="AZ175" s="54"/>
    </row>
    <row r="176" spans="48:52" ht="15.75">
      <c r="AX176" s="44" t="str">
        <f>IF($I$38="x",$U$2,"")</f>
        <v/>
      </c>
      <c r="AY176" s="45" t="str">
        <f>IF($I$38="x",$U$4,"")</f>
        <v/>
      </c>
      <c r="AZ176" s="54"/>
    </row>
    <row r="177" spans="50:54" ht="15.75">
      <c r="AX177" s="44" t="str">
        <f>IF($J$38="x",$V$2,"")</f>
        <v/>
      </c>
      <c r="AY177" s="45" t="str">
        <f>IF($J$38="x",$V$5,"")</f>
        <v/>
      </c>
      <c r="AZ177" s="54"/>
    </row>
    <row r="178" spans="50:54" ht="15.75">
      <c r="AX178" s="47" t="str">
        <f>IF($J$38="x",$U$2,"")</f>
        <v/>
      </c>
      <c r="AY178" s="48" t="str">
        <f>IF($J$38="x",$U$5,"")</f>
        <v/>
      </c>
      <c r="AZ178" s="55"/>
    </row>
    <row r="179" spans="50:54" ht="15.75">
      <c r="AY179" s="43" t="str">
        <f>IF($H$39="x",$V$2,"")</f>
        <v/>
      </c>
      <c r="AZ179" s="42" t="str">
        <f>IF($H$39="x",$V$3,"")</f>
        <v/>
      </c>
      <c r="BA179" s="52">
        <v>29</v>
      </c>
    </row>
    <row r="180" spans="50:54" ht="15.75">
      <c r="AY180" s="44" t="str">
        <f>IF($H$39="x",$U$2,"")</f>
        <v/>
      </c>
      <c r="AZ180" s="45" t="str">
        <f>IF($H$39="x",$U$3,"")</f>
        <v/>
      </c>
      <c r="BA180" s="54"/>
    </row>
    <row r="181" spans="50:54" ht="15.75">
      <c r="AY181" s="44" t="str">
        <f>IF($I$39="x",$V$2,"")</f>
        <v/>
      </c>
      <c r="AZ181" s="45" t="str">
        <f>IF($I$39="x",$V$4,"")</f>
        <v/>
      </c>
      <c r="BA181" s="54"/>
    </row>
    <row r="182" spans="50:54" ht="15.75">
      <c r="AY182" s="44" t="str">
        <f>IF($I$39="x",$U$2,"")</f>
        <v/>
      </c>
      <c r="AZ182" s="45" t="str">
        <f>IF($I$39="x",$U$4,"")</f>
        <v/>
      </c>
      <c r="BA182" s="54"/>
    </row>
    <row r="183" spans="50:54" ht="15.75">
      <c r="AY183" s="44" t="str">
        <f>IF($J$39="x",$V$2,"")</f>
        <v/>
      </c>
      <c r="AZ183" s="45" t="str">
        <f>IF($J$39="x",$V$5,"")</f>
        <v/>
      </c>
      <c r="BA183" s="54"/>
    </row>
    <row r="184" spans="50:54" ht="15.75">
      <c r="AY184" s="47" t="str">
        <f>IF($J$39="x",$U$2,"")</f>
        <v/>
      </c>
      <c r="AZ184" s="48" t="str">
        <f>IF($J$39="x",$U$5,"")</f>
        <v/>
      </c>
      <c r="BA184" s="55"/>
    </row>
    <row r="185" spans="50:54" ht="15.75">
      <c r="AZ185" s="43" t="str">
        <f>IF($H$40="x",$V$2,"")</f>
        <v/>
      </c>
      <c r="BA185" s="42" t="str">
        <f>IF($H$40="x",$V$3,"")</f>
        <v/>
      </c>
      <c r="BB185" s="52">
        <v>30</v>
      </c>
    </row>
    <row r="186" spans="50:54" ht="15.75">
      <c r="AZ186" s="44" t="str">
        <f>IF($H$40="x",$U$2,"")</f>
        <v/>
      </c>
      <c r="BA186" s="45" t="str">
        <f>IF($H$40="x",$U$3,"")</f>
        <v/>
      </c>
      <c r="BB186" s="54"/>
    </row>
    <row r="187" spans="50:54" ht="15.75">
      <c r="AZ187" s="44" t="str">
        <f>IF($I$40="x",$V$2,"")</f>
        <v/>
      </c>
      <c r="BA187" s="45" t="str">
        <f>IF($I$40="x",$V$4,"")</f>
        <v/>
      </c>
      <c r="BB187" s="54"/>
    </row>
    <row r="188" spans="50:54" ht="15.75">
      <c r="AZ188" s="44" t="str">
        <f>IF($I$40="x",$U$2,"")</f>
        <v/>
      </c>
      <c r="BA188" s="45" t="str">
        <f>IF($I$40="x",$U$4,"")</f>
        <v/>
      </c>
      <c r="BB188" s="54"/>
    </row>
    <row r="189" spans="50:54" ht="15.75">
      <c r="AZ189" s="44" t="str">
        <f>IF($J$40="x",$V$2,"")</f>
        <v/>
      </c>
      <c r="BA189" s="45" t="str">
        <f>IF($J$40="x",$V$5,"")</f>
        <v/>
      </c>
      <c r="BB189" s="54"/>
    </row>
    <row r="190" spans="50:54" ht="15.75">
      <c r="AZ190" s="47" t="str">
        <f>IF($J$40="x",$U$2,"")</f>
        <v/>
      </c>
      <c r="BA190" s="48" t="str">
        <f>IF($J$40="x",$U$5,"")</f>
        <v/>
      </c>
      <c r="BB190" s="55"/>
    </row>
  </sheetData>
  <sheetProtection selectLockedCells="1"/>
  <mergeCells count="13">
    <mergeCell ref="A1:Q1"/>
    <mergeCell ref="A2:Q2"/>
    <mergeCell ref="A3:Q3"/>
    <mergeCell ref="H4:J4"/>
    <mergeCell ref="C6:P6"/>
    <mergeCell ref="F49:G49"/>
    <mergeCell ref="Z17:Z22"/>
    <mergeCell ref="F47:G48"/>
    <mergeCell ref="A41:N41"/>
    <mergeCell ref="A42:N42"/>
    <mergeCell ref="O42:P42"/>
    <mergeCell ref="F45:G45"/>
    <mergeCell ref="C48:E48"/>
  </mergeCells>
  <printOptions horizontalCentered="1"/>
  <pageMargins left="0.2" right="0.2" top="0.39" bottom="0.2" header="0" footer="0"/>
  <pageSetup paperSize="9" scale="4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54"/>
  <sheetViews>
    <sheetView topLeftCell="C1" workbookViewId="0">
      <selection activeCell="L3" sqref="L3"/>
    </sheetView>
  </sheetViews>
  <sheetFormatPr defaultColWidth="11.42578125" defaultRowHeight="12.75"/>
  <cols>
    <col min="1" max="1" width="11.42578125" style="2" customWidth="1"/>
    <col min="2" max="2" width="15.140625" customWidth="1"/>
    <col min="3" max="3" width="46.42578125" style="3" customWidth="1"/>
    <col min="4" max="4" width="21.42578125" customWidth="1"/>
    <col min="5" max="5" width="27.140625" style="3" customWidth="1"/>
    <col min="6" max="6" width="12" style="3" customWidth="1"/>
    <col min="7" max="7" width="27.140625" style="3" customWidth="1"/>
    <col min="8" max="8" width="31" customWidth="1"/>
    <col min="9" max="10" width="11.42578125" style="2" customWidth="1"/>
    <col min="12" max="12" width="54.7109375" customWidth="1"/>
  </cols>
  <sheetData>
    <row r="1" spans="1:12" s="1" customFormat="1">
      <c r="A1" s="4" t="s">
        <v>400</v>
      </c>
      <c r="C1" s="5" t="s">
        <v>401</v>
      </c>
      <c r="D1" s="1" t="s">
        <v>402</v>
      </c>
      <c r="E1" s="5" t="s">
        <v>403</v>
      </c>
      <c r="F1" s="5" t="s">
        <v>404</v>
      </c>
      <c r="G1" s="5"/>
      <c r="H1" s="1" t="s">
        <v>53</v>
      </c>
      <c r="I1" s="4" t="s">
        <v>405</v>
      </c>
      <c r="J1" s="4" t="s">
        <v>406</v>
      </c>
      <c r="L1" s="1" t="s">
        <v>182</v>
      </c>
    </row>
    <row r="2" spans="1:12">
      <c r="A2" s="2">
        <v>1</v>
      </c>
      <c r="B2" t="s">
        <v>407</v>
      </c>
      <c r="C2" s="3" t="s">
        <v>408</v>
      </c>
      <c r="D2" t="s">
        <v>187</v>
      </c>
      <c r="E2" s="3" t="s">
        <v>409</v>
      </c>
      <c r="F2" s="3" t="s">
        <v>191</v>
      </c>
      <c r="H2" t="s">
        <v>410</v>
      </c>
      <c r="I2" s="6" t="s">
        <v>59</v>
      </c>
      <c r="J2" s="7">
        <v>0.25</v>
      </c>
      <c r="L2" s="403" t="s">
        <v>411</v>
      </c>
    </row>
    <row r="3" spans="1:12">
      <c r="A3" s="2">
        <v>2</v>
      </c>
      <c r="B3" t="s">
        <v>407</v>
      </c>
      <c r="C3" s="3" t="s">
        <v>412</v>
      </c>
      <c r="D3" t="s">
        <v>413</v>
      </c>
      <c r="E3" s="3" t="s">
        <v>414</v>
      </c>
      <c r="F3" s="3" t="s">
        <v>415</v>
      </c>
      <c r="I3" s="6" t="s">
        <v>60</v>
      </c>
      <c r="J3" s="7">
        <v>0.26041666666666702</v>
      </c>
      <c r="L3" t="s">
        <v>416</v>
      </c>
    </row>
    <row r="4" spans="1:12">
      <c r="A4" s="2">
        <v>3</v>
      </c>
      <c r="B4" t="s">
        <v>417</v>
      </c>
      <c r="C4" s="3" t="s">
        <v>418</v>
      </c>
      <c r="E4" s="3" t="s">
        <v>419</v>
      </c>
      <c r="F4" s="3" t="s">
        <v>415</v>
      </c>
      <c r="H4" t="s">
        <v>85</v>
      </c>
      <c r="I4" s="6" t="s">
        <v>420</v>
      </c>
      <c r="J4" s="7">
        <v>0.27083333333333298</v>
      </c>
      <c r="L4" t="s">
        <v>421</v>
      </c>
    </row>
    <row r="5" spans="1:12">
      <c r="A5" s="2">
        <v>4</v>
      </c>
      <c r="B5" t="s">
        <v>417</v>
      </c>
      <c r="C5" s="3" t="s">
        <v>422</v>
      </c>
      <c r="E5" s="3" t="s">
        <v>423</v>
      </c>
      <c r="F5" s="3" t="s">
        <v>191</v>
      </c>
      <c r="I5" s="6" t="s">
        <v>424</v>
      </c>
      <c r="J5" s="7">
        <v>0.28125</v>
      </c>
      <c r="L5" t="s">
        <v>425</v>
      </c>
    </row>
    <row r="6" spans="1:12">
      <c r="A6" s="2">
        <v>5</v>
      </c>
      <c r="B6" t="s">
        <v>417</v>
      </c>
      <c r="C6" s="3" t="s">
        <v>426</v>
      </c>
      <c r="E6" s="3" t="s">
        <v>427</v>
      </c>
      <c r="F6" s="3" t="s">
        <v>191</v>
      </c>
      <c r="H6" t="s">
        <v>410</v>
      </c>
      <c r="I6" s="6" t="s">
        <v>428</v>
      </c>
      <c r="J6" s="7">
        <v>0.29166666666666702</v>
      </c>
      <c r="L6" t="s">
        <v>429</v>
      </c>
    </row>
    <row r="7" spans="1:12">
      <c r="A7" s="2">
        <v>6</v>
      </c>
      <c r="B7" t="s">
        <v>417</v>
      </c>
      <c r="C7" s="3" t="s">
        <v>430</v>
      </c>
      <c r="E7" s="3" t="s">
        <v>431</v>
      </c>
      <c r="F7" s="3" t="s">
        <v>432</v>
      </c>
      <c r="I7" s="6" t="s">
        <v>433</v>
      </c>
      <c r="J7" s="7">
        <v>0.30208333333333298</v>
      </c>
      <c r="L7" t="s">
        <v>434</v>
      </c>
    </row>
    <row r="8" spans="1:12" ht="15.75">
      <c r="A8" s="2">
        <v>7</v>
      </c>
      <c r="B8" t="s">
        <v>407</v>
      </c>
      <c r="C8" s="3" t="s">
        <v>435</v>
      </c>
      <c r="E8" s="3" t="s">
        <v>436</v>
      </c>
      <c r="F8" s="3" t="s">
        <v>407</v>
      </c>
      <c r="H8" t="s">
        <v>90</v>
      </c>
      <c r="I8" s="6" t="s">
        <v>437</v>
      </c>
      <c r="J8" s="7">
        <v>0.3125</v>
      </c>
      <c r="L8" t="s">
        <v>438</v>
      </c>
    </row>
    <row r="9" spans="1:12">
      <c r="A9" s="2">
        <v>8</v>
      </c>
      <c r="B9" t="s">
        <v>407</v>
      </c>
      <c r="C9" s="3" t="s">
        <v>439</v>
      </c>
      <c r="E9" s="3" t="s">
        <v>440</v>
      </c>
      <c r="F9" s="3" t="s">
        <v>191</v>
      </c>
      <c r="I9" s="2" t="s">
        <v>441</v>
      </c>
      <c r="J9" s="7">
        <v>0.32291666666666702</v>
      </c>
      <c r="L9" t="s">
        <v>442</v>
      </c>
    </row>
    <row r="10" spans="1:12">
      <c r="A10" s="2">
        <v>9</v>
      </c>
      <c r="B10" t="s">
        <v>417</v>
      </c>
      <c r="C10" s="3" t="s">
        <v>443</v>
      </c>
      <c r="E10" s="3" t="s">
        <v>190</v>
      </c>
      <c r="F10" s="3" t="s">
        <v>191</v>
      </c>
      <c r="I10" s="2" t="s">
        <v>444</v>
      </c>
      <c r="J10" s="7">
        <v>0.33333333333333298</v>
      </c>
      <c r="L10" t="s">
        <v>445</v>
      </c>
    </row>
    <row r="11" spans="1:12">
      <c r="A11" s="2">
        <v>10</v>
      </c>
      <c r="B11" t="s">
        <v>417</v>
      </c>
      <c r="C11" s="3" t="s">
        <v>446</v>
      </c>
      <c r="E11" s="3" t="s">
        <v>447</v>
      </c>
      <c r="F11" s="3" t="s">
        <v>407</v>
      </c>
      <c r="I11" s="2" t="s">
        <v>448</v>
      </c>
      <c r="J11" s="7">
        <v>0.34375</v>
      </c>
      <c r="L11" t="s">
        <v>449</v>
      </c>
    </row>
    <row r="12" spans="1:12">
      <c r="A12" s="2">
        <v>11</v>
      </c>
      <c r="B12" t="s">
        <v>417</v>
      </c>
      <c r="C12" s="3" t="s">
        <v>450</v>
      </c>
      <c r="E12" s="3" t="s">
        <v>451</v>
      </c>
      <c r="F12" s="3" t="s">
        <v>452</v>
      </c>
      <c r="I12" s="2" t="s">
        <v>453</v>
      </c>
      <c r="J12" s="7">
        <v>0.35416666666666702</v>
      </c>
      <c r="L12" t="s">
        <v>454</v>
      </c>
    </row>
    <row r="13" spans="1:12">
      <c r="A13" s="2">
        <v>12</v>
      </c>
      <c r="B13" t="s">
        <v>407</v>
      </c>
      <c r="C13" s="3" t="s">
        <v>455</v>
      </c>
      <c r="E13" s="3" t="s">
        <v>456</v>
      </c>
      <c r="F13" s="3" t="s">
        <v>191</v>
      </c>
      <c r="I13" s="2" t="s">
        <v>457</v>
      </c>
      <c r="J13" s="7">
        <v>0.36458333333333398</v>
      </c>
      <c r="L13" t="s">
        <v>458</v>
      </c>
    </row>
    <row r="14" spans="1:12">
      <c r="A14" s="2">
        <v>13</v>
      </c>
      <c r="B14" t="s">
        <v>407</v>
      </c>
      <c r="C14" s="3" t="s">
        <v>459</v>
      </c>
      <c r="E14" s="3" t="s">
        <v>460</v>
      </c>
      <c r="F14" s="3" t="s">
        <v>461</v>
      </c>
      <c r="I14" s="2" t="s">
        <v>462</v>
      </c>
      <c r="J14" s="7">
        <v>0.375</v>
      </c>
      <c r="L14" t="s">
        <v>183</v>
      </c>
    </row>
    <row r="15" spans="1:12">
      <c r="A15" s="2">
        <v>14</v>
      </c>
      <c r="B15" t="s">
        <v>463</v>
      </c>
      <c r="C15" s="3" t="s">
        <v>464</v>
      </c>
      <c r="E15" s="3" t="s">
        <v>465</v>
      </c>
      <c r="F15" s="3" t="s">
        <v>191</v>
      </c>
      <c r="I15" s="2" t="s">
        <v>466</v>
      </c>
      <c r="J15" s="7">
        <v>0.38541666666666702</v>
      </c>
      <c r="L15" t="s">
        <v>467</v>
      </c>
    </row>
    <row r="16" spans="1:12">
      <c r="A16" s="2">
        <v>15</v>
      </c>
      <c r="B16" t="s">
        <v>463</v>
      </c>
      <c r="C16" s="3" t="s">
        <v>468</v>
      </c>
      <c r="E16" s="3" t="s">
        <v>469</v>
      </c>
      <c r="F16" s="3" t="s">
        <v>191</v>
      </c>
      <c r="J16" s="7">
        <v>0.39583333333333398</v>
      </c>
      <c r="L16" t="s">
        <v>470</v>
      </c>
    </row>
    <row r="17" spans="1:12">
      <c r="A17" s="2">
        <v>16</v>
      </c>
      <c r="B17" t="s">
        <v>407</v>
      </c>
      <c r="C17" s="3" t="s">
        <v>471</v>
      </c>
      <c r="E17" s="3" t="s">
        <v>472</v>
      </c>
      <c r="F17" s="3" t="s">
        <v>191</v>
      </c>
      <c r="J17" s="7">
        <v>0.40625</v>
      </c>
      <c r="L17" t="s">
        <v>473</v>
      </c>
    </row>
    <row r="18" spans="1:12">
      <c r="A18" s="2">
        <v>17</v>
      </c>
      <c r="B18" t="s">
        <v>407</v>
      </c>
      <c r="C18" s="3" t="s">
        <v>474</v>
      </c>
      <c r="E18" s="3" t="s">
        <v>475</v>
      </c>
      <c r="F18" s="3" t="s">
        <v>191</v>
      </c>
      <c r="J18" s="7">
        <v>0.41666666666666702</v>
      </c>
      <c r="L18" t="s">
        <v>476</v>
      </c>
    </row>
    <row r="19" spans="1:12">
      <c r="A19" s="2">
        <v>18</v>
      </c>
      <c r="B19" t="s">
        <v>407</v>
      </c>
      <c r="C19" s="3" t="s">
        <v>477</v>
      </c>
      <c r="E19" s="3" t="s">
        <v>478</v>
      </c>
      <c r="F19" s="3" t="s">
        <v>452</v>
      </c>
      <c r="J19" s="7">
        <v>0.42708333333333398</v>
      </c>
      <c r="L19" t="s">
        <v>479</v>
      </c>
    </row>
    <row r="20" spans="1:12">
      <c r="A20" s="2">
        <v>19</v>
      </c>
      <c r="B20" t="s">
        <v>407</v>
      </c>
      <c r="C20" s="3" t="s">
        <v>480</v>
      </c>
      <c r="E20" s="3" t="s">
        <v>481</v>
      </c>
      <c r="F20" s="3" t="s">
        <v>191</v>
      </c>
      <c r="J20" s="7">
        <v>0.4375</v>
      </c>
      <c r="L20" t="s">
        <v>482</v>
      </c>
    </row>
    <row r="21" spans="1:12">
      <c r="A21" s="2">
        <v>20</v>
      </c>
      <c r="B21" t="s">
        <v>407</v>
      </c>
      <c r="C21" s="3" t="s">
        <v>483</v>
      </c>
      <c r="E21" s="3" t="s">
        <v>484</v>
      </c>
      <c r="F21" s="3" t="s">
        <v>191</v>
      </c>
      <c r="J21" s="7">
        <v>0.44791666666666702</v>
      </c>
      <c r="L21" t="s">
        <v>485</v>
      </c>
    </row>
    <row r="22" spans="1:12">
      <c r="A22" s="2">
        <v>21</v>
      </c>
      <c r="B22" t="s">
        <v>407</v>
      </c>
      <c r="C22" s="3" t="s">
        <v>486</v>
      </c>
      <c r="E22" s="3" t="s">
        <v>487</v>
      </c>
      <c r="F22" s="3" t="s">
        <v>191</v>
      </c>
      <c r="J22" s="7">
        <v>0.45833333333333398</v>
      </c>
      <c r="L22" t="s">
        <v>488</v>
      </c>
    </row>
    <row r="23" spans="1:12">
      <c r="A23" s="2">
        <v>22</v>
      </c>
      <c r="B23" t="s">
        <v>407</v>
      </c>
      <c r="C23" s="3" t="s">
        <v>489</v>
      </c>
      <c r="E23" s="3" t="s">
        <v>490</v>
      </c>
      <c r="F23" s="3" t="s">
        <v>191</v>
      </c>
      <c r="J23" s="7">
        <v>0.46875</v>
      </c>
      <c r="L23" t="s">
        <v>491</v>
      </c>
    </row>
    <row r="24" spans="1:12">
      <c r="A24" s="2">
        <v>23</v>
      </c>
      <c r="B24" t="s">
        <v>407</v>
      </c>
      <c r="C24" s="3" t="s">
        <v>492</v>
      </c>
      <c r="E24" s="3" t="s">
        <v>413</v>
      </c>
      <c r="J24" s="7">
        <v>0.47916666666666702</v>
      </c>
      <c r="L24" t="s">
        <v>493</v>
      </c>
    </row>
    <row r="25" spans="1:12">
      <c r="A25" s="2">
        <v>24</v>
      </c>
      <c r="B25" t="s">
        <v>417</v>
      </c>
      <c r="C25" s="3" t="s">
        <v>494</v>
      </c>
      <c r="D25" s="3"/>
      <c r="J25" s="7">
        <v>0.48958333333333398</v>
      </c>
      <c r="L25" t="s">
        <v>495</v>
      </c>
    </row>
    <row r="26" spans="1:12">
      <c r="A26" s="2">
        <v>25</v>
      </c>
      <c r="B26" t="s">
        <v>417</v>
      </c>
      <c r="C26" s="3" t="s">
        <v>496</v>
      </c>
      <c r="J26" s="7">
        <v>0.5</v>
      </c>
      <c r="L26" t="s">
        <v>497</v>
      </c>
    </row>
    <row r="27" spans="1:12">
      <c r="A27" s="2">
        <v>26</v>
      </c>
      <c r="B27" t="s">
        <v>417</v>
      </c>
      <c r="C27" s="3" t="s">
        <v>498</v>
      </c>
      <c r="J27" s="7">
        <v>0.51041666666666696</v>
      </c>
      <c r="L27" t="s">
        <v>499</v>
      </c>
    </row>
    <row r="28" spans="1:12">
      <c r="A28" s="2">
        <v>27</v>
      </c>
      <c r="B28" t="s">
        <v>417</v>
      </c>
      <c r="C28" s="3" t="s">
        <v>500</v>
      </c>
      <c r="D28" t="s">
        <v>413</v>
      </c>
      <c r="J28" s="7">
        <v>0.52083333333333404</v>
      </c>
      <c r="L28" t="s">
        <v>501</v>
      </c>
    </row>
    <row r="29" spans="1:12">
      <c r="A29" s="2">
        <v>28</v>
      </c>
      <c r="B29" t="s">
        <v>502</v>
      </c>
      <c r="C29" s="3" t="s">
        <v>503</v>
      </c>
      <c r="J29" s="7">
        <v>0.53125</v>
      </c>
      <c r="L29" t="s">
        <v>504</v>
      </c>
    </row>
    <row r="30" spans="1:12">
      <c r="A30" s="2">
        <v>29</v>
      </c>
      <c r="B30" t="s">
        <v>505</v>
      </c>
      <c r="C30" s="3" t="s">
        <v>506</v>
      </c>
      <c r="J30" s="7">
        <v>0.54166666666666696</v>
      </c>
      <c r="L30" t="s">
        <v>507</v>
      </c>
    </row>
    <row r="31" spans="1:12">
      <c r="A31" s="2">
        <v>30</v>
      </c>
      <c r="B31" t="s">
        <v>407</v>
      </c>
      <c r="C31" s="3" t="s">
        <v>508</v>
      </c>
      <c r="J31" s="7">
        <v>0.55208333333333404</v>
      </c>
      <c r="L31" t="s">
        <v>509</v>
      </c>
    </row>
    <row r="32" spans="1:12">
      <c r="A32" s="2">
        <v>31</v>
      </c>
      <c r="B32" t="s">
        <v>417</v>
      </c>
      <c r="C32" s="3" t="s">
        <v>510</v>
      </c>
      <c r="J32" s="7">
        <v>0.562500000000001</v>
      </c>
      <c r="L32" t="s">
        <v>511</v>
      </c>
    </row>
    <row r="33" spans="1:12">
      <c r="A33" s="2">
        <v>32</v>
      </c>
      <c r="B33" t="s">
        <v>417</v>
      </c>
      <c r="C33" s="3" t="s">
        <v>512</v>
      </c>
      <c r="J33" s="7">
        <v>0.57291666666666696</v>
      </c>
      <c r="L33" t="s">
        <v>513</v>
      </c>
    </row>
    <row r="34" spans="1:12">
      <c r="A34" s="2">
        <v>33</v>
      </c>
      <c r="B34" t="s">
        <v>417</v>
      </c>
      <c r="C34" s="3" t="s">
        <v>514</v>
      </c>
      <c r="J34" s="7">
        <v>0.58333333333333404</v>
      </c>
      <c r="L34" t="s">
        <v>515</v>
      </c>
    </row>
    <row r="35" spans="1:12">
      <c r="A35" s="2">
        <v>34</v>
      </c>
      <c r="B35" t="s">
        <v>417</v>
      </c>
      <c r="C35" s="3" t="s">
        <v>516</v>
      </c>
      <c r="J35" s="7">
        <v>0.593750000000001</v>
      </c>
      <c r="L35" t="s">
        <v>517</v>
      </c>
    </row>
    <row r="36" spans="1:12">
      <c r="A36" s="2">
        <v>35</v>
      </c>
      <c r="B36" t="s">
        <v>407</v>
      </c>
      <c r="C36" s="3" t="s">
        <v>518</v>
      </c>
      <c r="J36" s="7">
        <v>0.60416666666666696</v>
      </c>
      <c r="L36" t="s">
        <v>519</v>
      </c>
    </row>
    <row r="37" spans="1:12">
      <c r="A37" s="2">
        <v>36</v>
      </c>
      <c r="B37" t="s">
        <v>407</v>
      </c>
      <c r="C37" s="3" t="s">
        <v>520</v>
      </c>
      <c r="J37" s="7">
        <v>0.61458333333333404</v>
      </c>
      <c r="L37" t="s">
        <v>521</v>
      </c>
    </row>
    <row r="38" spans="1:12">
      <c r="A38" s="2">
        <v>37</v>
      </c>
      <c r="B38" t="s">
        <v>407</v>
      </c>
      <c r="C38" s="3" t="s">
        <v>522</v>
      </c>
      <c r="J38" s="7">
        <v>0.625000000000001</v>
      </c>
      <c r="L38" t="s">
        <v>523</v>
      </c>
    </row>
    <row r="39" spans="1:12">
      <c r="A39" s="2">
        <v>38</v>
      </c>
      <c r="B39" t="s">
        <v>417</v>
      </c>
      <c r="C39" s="3" t="s">
        <v>524</v>
      </c>
      <c r="J39" s="7">
        <v>0.63541666666666696</v>
      </c>
      <c r="L39" t="s">
        <v>525</v>
      </c>
    </row>
    <row r="40" spans="1:12">
      <c r="A40" s="2">
        <v>39</v>
      </c>
      <c r="B40" t="s">
        <v>417</v>
      </c>
      <c r="C40" s="3" t="s">
        <v>526</v>
      </c>
      <c r="J40" s="7">
        <v>0.64583333333333404</v>
      </c>
      <c r="L40" t="s">
        <v>527</v>
      </c>
    </row>
    <row r="41" spans="1:12">
      <c r="A41" s="2">
        <v>40</v>
      </c>
      <c r="B41" t="s">
        <v>417</v>
      </c>
      <c r="C41" s="3" t="s">
        <v>528</v>
      </c>
      <c r="J41" s="7">
        <v>0.656250000000001</v>
      </c>
      <c r="L41" t="s">
        <v>529</v>
      </c>
    </row>
    <row r="42" spans="1:12">
      <c r="A42" s="2">
        <v>41</v>
      </c>
      <c r="B42" t="s">
        <v>407</v>
      </c>
      <c r="C42" s="3" t="s">
        <v>185</v>
      </c>
      <c r="J42" s="7">
        <v>0.66666666666666696</v>
      </c>
      <c r="L42" t="s">
        <v>530</v>
      </c>
    </row>
    <row r="43" spans="1:12">
      <c r="A43" s="2">
        <v>42</v>
      </c>
      <c r="B43" t="s">
        <v>407</v>
      </c>
      <c r="C43" s="3" t="s">
        <v>531</v>
      </c>
      <c r="J43" s="7">
        <v>0.67708333333333404</v>
      </c>
      <c r="L43" t="s">
        <v>532</v>
      </c>
    </row>
    <row r="44" spans="1:12">
      <c r="A44" s="2">
        <v>43</v>
      </c>
      <c r="B44" t="s">
        <v>417</v>
      </c>
      <c r="C44" s="3" t="s">
        <v>533</v>
      </c>
      <c r="J44" s="7">
        <v>0.687500000000001</v>
      </c>
      <c r="L44" t="s">
        <v>534</v>
      </c>
    </row>
    <row r="45" spans="1:12">
      <c r="A45" s="2">
        <v>44</v>
      </c>
      <c r="B45" t="s">
        <v>407</v>
      </c>
      <c r="C45" s="3" t="s">
        <v>535</v>
      </c>
      <c r="J45" s="7">
        <v>0.69791666666666696</v>
      </c>
      <c r="L45" t="s">
        <v>536</v>
      </c>
    </row>
    <row r="46" spans="1:12">
      <c r="A46" s="2">
        <v>45</v>
      </c>
      <c r="B46" t="s">
        <v>407</v>
      </c>
      <c r="C46" s="3" t="s">
        <v>537</v>
      </c>
      <c r="J46" s="7">
        <v>0.70833333333333404</v>
      </c>
      <c r="L46" t="s">
        <v>538</v>
      </c>
    </row>
    <row r="47" spans="1:12">
      <c r="A47" s="2">
        <v>46</v>
      </c>
      <c r="B47" t="s">
        <v>407</v>
      </c>
      <c r="C47" s="3" t="s">
        <v>180</v>
      </c>
      <c r="J47" s="7">
        <v>0.718750000000001</v>
      </c>
      <c r="L47" t="s">
        <v>539</v>
      </c>
    </row>
    <row r="48" spans="1:12">
      <c r="A48" s="2">
        <v>47</v>
      </c>
      <c r="B48" t="s">
        <v>407</v>
      </c>
      <c r="C48" s="3" t="s">
        <v>540</v>
      </c>
      <c r="J48" s="7">
        <v>0.72916666666666796</v>
      </c>
      <c r="L48" t="s">
        <v>541</v>
      </c>
    </row>
    <row r="49" spans="1:12">
      <c r="A49" s="2">
        <v>48</v>
      </c>
      <c r="B49" t="s">
        <v>542</v>
      </c>
      <c r="C49" s="3" t="s">
        <v>543</v>
      </c>
      <c r="J49" s="7">
        <v>0.73958333333333404</v>
      </c>
      <c r="L49" t="s">
        <v>544</v>
      </c>
    </row>
    <row r="50" spans="1:12">
      <c r="A50" s="2">
        <v>49</v>
      </c>
      <c r="B50" t="s">
        <v>545</v>
      </c>
      <c r="C50" s="3" t="s">
        <v>546</v>
      </c>
      <c r="J50" s="7">
        <v>0.750000000000001</v>
      </c>
      <c r="L50" t="s">
        <v>547</v>
      </c>
    </row>
    <row r="51" spans="1:12">
      <c r="A51" s="2">
        <v>50</v>
      </c>
      <c r="B51" t="s">
        <v>407</v>
      </c>
      <c r="C51" s="3" t="s">
        <v>548</v>
      </c>
      <c r="J51" s="7">
        <v>0.76041666666666796</v>
      </c>
      <c r="L51" t="s">
        <v>549</v>
      </c>
    </row>
    <row r="52" spans="1:12">
      <c r="A52" s="2">
        <v>51</v>
      </c>
      <c r="B52" t="s">
        <v>417</v>
      </c>
      <c r="C52" s="3" t="s">
        <v>550</v>
      </c>
      <c r="J52" s="7">
        <v>0.77083333333333404</v>
      </c>
      <c r="L52" t="s">
        <v>551</v>
      </c>
    </row>
    <row r="53" spans="1:12">
      <c r="A53" s="2">
        <v>52</v>
      </c>
      <c r="B53" t="s">
        <v>407</v>
      </c>
      <c r="C53" s="3" t="s">
        <v>552</v>
      </c>
      <c r="J53" s="7">
        <v>0.781250000000001</v>
      </c>
      <c r="L53" t="s">
        <v>413</v>
      </c>
    </row>
    <row r="54" spans="1:12">
      <c r="A54" s="2">
        <v>53</v>
      </c>
      <c r="B54" t="s">
        <v>407</v>
      </c>
      <c r="C54" s="3" t="s">
        <v>553</v>
      </c>
      <c r="J54" s="7">
        <v>0.79166666666666796</v>
      </c>
    </row>
    <row r="55" spans="1:12">
      <c r="A55" s="2">
        <v>54</v>
      </c>
      <c r="B55" t="s">
        <v>417</v>
      </c>
      <c r="C55" s="3" t="s">
        <v>554</v>
      </c>
      <c r="J55" s="7">
        <v>0.80208333333333404</v>
      </c>
    </row>
    <row r="56" spans="1:12">
      <c r="A56" s="2">
        <v>55</v>
      </c>
      <c r="B56" t="s">
        <v>417</v>
      </c>
      <c r="C56" s="3" t="s">
        <v>555</v>
      </c>
      <c r="J56" s="7">
        <v>0.812500000000001</v>
      </c>
    </row>
    <row r="57" spans="1:12">
      <c r="A57" s="2">
        <v>56</v>
      </c>
      <c r="B57" t="s">
        <v>417</v>
      </c>
      <c r="C57" s="3" t="s">
        <v>556</v>
      </c>
      <c r="J57" s="7">
        <v>0.82291666666666796</v>
      </c>
    </row>
    <row r="58" spans="1:12">
      <c r="A58" s="2">
        <v>57</v>
      </c>
      <c r="B58" t="s">
        <v>417</v>
      </c>
      <c r="C58" s="3" t="s">
        <v>557</v>
      </c>
      <c r="J58" s="7">
        <v>0.83333333333333404</v>
      </c>
    </row>
    <row r="59" spans="1:12">
      <c r="A59" s="2">
        <v>58</v>
      </c>
      <c r="B59" t="s">
        <v>417</v>
      </c>
      <c r="C59" s="3" t="s">
        <v>558</v>
      </c>
      <c r="J59" s="7">
        <v>0.843750000000001</v>
      </c>
    </row>
    <row r="60" spans="1:12">
      <c r="A60" s="2">
        <v>59</v>
      </c>
      <c r="B60" t="s">
        <v>417</v>
      </c>
      <c r="C60" s="3" t="s">
        <v>559</v>
      </c>
      <c r="J60" s="7">
        <v>0.85416666666666796</v>
      </c>
    </row>
    <row r="61" spans="1:12">
      <c r="A61" s="2">
        <v>60</v>
      </c>
      <c r="B61" t="s">
        <v>417</v>
      </c>
      <c r="C61" s="3" t="s">
        <v>560</v>
      </c>
      <c r="J61" s="7">
        <v>0.86458333333333404</v>
      </c>
    </row>
    <row r="62" spans="1:12">
      <c r="A62" s="2">
        <v>61</v>
      </c>
      <c r="B62" t="s">
        <v>417</v>
      </c>
      <c r="C62" s="3" t="s">
        <v>561</v>
      </c>
      <c r="J62" s="7">
        <v>0.875000000000001</v>
      </c>
    </row>
    <row r="63" spans="1:12">
      <c r="A63" s="2">
        <v>62</v>
      </c>
      <c r="B63" t="s">
        <v>417</v>
      </c>
      <c r="C63" s="3" t="s">
        <v>562</v>
      </c>
      <c r="J63" s="7">
        <v>0.88541666666666796</v>
      </c>
    </row>
    <row r="64" spans="1:12">
      <c r="A64" s="2">
        <v>63</v>
      </c>
      <c r="B64" t="s">
        <v>417</v>
      </c>
      <c r="C64" s="3" t="s">
        <v>563</v>
      </c>
      <c r="J64" s="7">
        <v>0.89583333333333404</v>
      </c>
    </row>
    <row r="65" spans="1:10">
      <c r="A65" s="2">
        <v>64</v>
      </c>
      <c r="B65" t="s">
        <v>417</v>
      </c>
      <c r="C65" s="3" t="s">
        <v>564</v>
      </c>
      <c r="J65" s="7">
        <v>0.906250000000001</v>
      </c>
    </row>
    <row r="66" spans="1:10">
      <c r="A66" s="2">
        <v>65</v>
      </c>
      <c r="B66" t="s">
        <v>417</v>
      </c>
      <c r="C66" s="3" t="s">
        <v>565</v>
      </c>
      <c r="J66" s="7">
        <v>0.91666666666666796</v>
      </c>
    </row>
    <row r="67" spans="1:10">
      <c r="A67" s="2">
        <v>66</v>
      </c>
      <c r="B67" t="s">
        <v>417</v>
      </c>
      <c r="C67" s="3" t="s">
        <v>566</v>
      </c>
      <c r="J67" s="7">
        <v>0.92708333333333504</v>
      </c>
    </row>
    <row r="68" spans="1:10">
      <c r="A68" s="2">
        <v>67</v>
      </c>
      <c r="B68" t="s">
        <v>417</v>
      </c>
      <c r="C68" s="3" t="s">
        <v>567</v>
      </c>
      <c r="J68" s="7">
        <v>0.937500000000001</v>
      </c>
    </row>
    <row r="69" spans="1:10">
      <c r="A69" s="2">
        <v>68</v>
      </c>
      <c r="B69" t="s">
        <v>417</v>
      </c>
      <c r="C69" s="3" t="s">
        <v>568</v>
      </c>
      <c r="J69" s="7">
        <v>0.94791666666666796</v>
      </c>
    </row>
    <row r="70" spans="1:10">
      <c r="A70" s="2">
        <v>69</v>
      </c>
      <c r="B70" t="s">
        <v>417</v>
      </c>
      <c r="C70" s="3" t="s">
        <v>569</v>
      </c>
      <c r="J70" s="7">
        <v>0.95833333333333504</v>
      </c>
    </row>
    <row r="71" spans="1:10">
      <c r="A71" s="2">
        <v>70</v>
      </c>
      <c r="B71" t="s">
        <v>417</v>
      </c>
      <c r="C71" s="3" t="s">
        <v>570</v>
      </c>
      <c r="J71" s="7">
        <v>0.968750000000001</v>
      </c>
    </row>
    <row r="72" spans="1:10">
      <c r="A72" s="2">
        <v>71</v>
      </c>
      <c r="B72" t="s">
        <v>407</v>
      </c>
      <c r="C72" s="3" t="s">
        <v>571</v>
      </c>
      <c r="J72" s="7">
        <v>0.97916666666666796</v>
      </c>
    </row>
    <row r="73" spans="1:10">
      <c r="A73" s="2">
        <v>72</v>
      </c>
      <c r="B73" t="s">
        <v>417</v>
      </c>
      <c r="C73" s="3" t="s">
        <v>572</v>
      </c>
      <c r="J73" s="7">
        <v>0.98958333333333504</v>
      </c>
    </row>
    <row r="74" spans="1:10">
      <c r="A74" s="2">
        <v>73</v>
      </c>
      <c r="B74" t="s">
        <v>407</v>
      </c>
      <c r="C74" s="3" t="s">
        <v>573</v>
      </c>
      <c r="J74" s="7">
        <v>1</v>
      </c>
    </row>
    <row r="75" spans="1:10">
      <c r="A75" s="2">
        <v>74</v>
      </c>
      <c r="B75" t="s">
        <v>407</v>
      </c>
      <c r="C75" s="3" t="s">
        <v>574</v>
      </c>
    </row>
    <row r="76" spans="1:10">
      <c r="A76" s="2">
        <v>75</v>
      </c>
      <c r="B76" t="s">
        <v>407</v>
      </c>
      <c r="C76" s="3" t="s">
        <v>575</v>
      </c>
    </row>
    <row r="77" spans="1:10">
      <c r="A77" s="2">
        <v>76</v>
      </c>
      <c r="B77" t="s">
        <v>407</v>
      </c>
      <c r="C77" s="3" t="s">
        <v>576</v>
      </c>
    </row>
    <row r="78" spans="1:10">
      <c r="A78" s="2">
        <v>77</v>
      </c>
      <c r="B78" t="s">
        <v>407</v>
      </c>
      <c r="C78" s="3" t="s">
        <v>577</v>
      </c>
    </row>
    <row r="79" spans="1:10">
      <c r="A79" s="2">
        <v>78</v>
      </c>
      <c r="B79" t="s">
        <v>407</v>
      </c>
      <c r="C79" s="3" t="s">
        <v>578</v>
      </c>
    </row>
    <row r="80" spans="1:10">
      <c r="A80" s="2">
        <v>79</v>
      </c>
      <c r="B80" t="s">
        <v>407</v>
      </c>
      <c r="C80" s="3" t="s">
        <v>579</v>
      </c>
    </row>
    <row r="81" spans="1:3">
      <c r="A81" s="2">
        <v>80</v>
      </c>
      <c r="B81" t="s">
        <v>407</v>
      </c>
      <c r="C81" s="3" t="s">
        <v>580</v>
      </c>
    </row>
    <row r="82" spans="1:3">
      <c r="A82" s="2">
        <v>81</v>
      </c>
      <c r="B82" t="s">
        <v>407</v>
      </c>
      <c r="C82" s="3" t="s">
        <v>581</v>
      </c>
    </row>
    <row r="83" spans="1:3">
      <c r="A83" s="2">
        <v>82</v>
      </c>
      <c r="B83" t="s">
        <v>407</v>
      </c>
      <c r="C83" s="3" t="s">
        <v>582</v>
      </c>
    </row>
    <row r="84" spans="1:3">
      <c r="A84" s="2">
        <v>83</v>
      </c>
      <c r="B84" t="s">
        <v>407</v>
      </c>
      <c r="C84" s="3" t="s">
        <v>583</v>
      </c>
    </row>
    <row r="85" spans="1:3">
      <c r="A85" s="2">
        <v>84</v>
      </c>
      <c r="B85" t="s">
        <v>407</v>
      </c>
      <c r="C85" s="3" t="s">
        <v>584</v>
      </c>
    </row>
    <row r="86" spans="1:3">
      <c r="A86" s="2">
        <v>85</v>
      </c>
      <c r="B86" t="s">
        <v>407</v>
      </c>
      <c r="C86" s="3" t="s">
        <v>585</v>
      </c>
    </row>
    <row r="87" spans="1:3">
      <c r="A87" s="2">
        <v>86</v>
      </c>
      <c r="B87" t="s">
        <v>417</v>
      </c>
      <c r="C87" s="3" t="s">
        <v>586</v>
      </c>
    </row>
    <row r="88" spans="1:3">
      <c r="A88" s="2">
        <v>87</v>
      </c>
      <c r="B88" t="s">
        <v>417</v>
      </c>
      <c r="C88" s="3" t="s">
        <v>587</v>
      </c>
    </row>
    <row r="89" spans="1:3">
      <c r="A89" s="2">
        <v>88</v>
      </c>
      <c r="B89" t="s">
        <v>417</v>
      </c>
      <c r="C89" s="3" t="s">
        <v>588</v>
      </c>
    </row>
    <row r="90" spans="1:3">
      <c r="A90" s="2">
        <v>89</v>
      </c>
      <c r="B90" t="s">
        <v>417</v>
      </c>
      <c r="C90" s="3" t="s">
        <v>589</v>
      </c>
    </row>
    <row r="91" spans="1:3">
      <c r="A91" s="2">
        <v>90</v>
      </c>
      <c r="B91" t="s">
        <v>432</v>
      </c>
      <c r="C91" s="3" t="s">
        <v>590</v>
      </c>
    </row>
    <row r="92" spans="1:3">
      <c r="A92" s="2">
        <v>91</v>
      </c>
      <c r="B92" t="s">
        <v>417</v>
      </c>
      <c r="C92" s="3" t="s">
        <v>591</v>
      </c>
    </row>
    <row r="93" spans="1:3">
      <c r="A93" s="2">
        <v>92</v>
      </c>
      <c r="B93" t="s">
        <v>407</v>
      </c>
      <c r="C93" s="3" t="s">
        <v>592</v>
      </c>
    </row>
    <row r="94" spans="1:3">
      <c r="A94" s="2">
        <v>93</v>
      </c>
      <c r="B94" t="s">
        <v>417</v>
      </c>
      <c r="C94" s="3" t="s">
        <v>593</v>
      </c>
    </row>
    <row r="95" spans="1:3">
      <c r="A95" s="2">
        <v>94</v>
      </c>
      <c r="B95" t="s">
        <v>417</v>
      </c>
      <c r="C95" s="3" t="s">
        <v>594</v>
      </c>
    </row>
    <row r="96" spans="1:3">
      <c r="A96" s="2">
        <v>95</v>
      </c>
      <c r="B96" t="s">
        <v>417</v>
      </c>
      <c r="C96" s="403" t="s">
        <v>595</v>
      </c>
    </row>
    <row r="97" spans="1:3">
      <c r="A97" s="2">
        <v>96</v>
      </c>
      <c r="B97" t="s">
        <v>417</v>
      </c>
      <c r="C97" s="3" t="s">
        <v>596</v>
      </c>
    </row>
    <row r="98" spans="1:3">
      <c r="A98" s="2">
        <v>97</v>
      </c>
      <c r="B98" t="s">
        <v>417</v>
      </c>
      <c r="C98" s="3" t="s">
        <v>597</v>
      </c>
    </row>
    <row r="99" spans="1:3">
      <c r="A99" s="2">
        <v>98</v>
      </c>
      <c r="B99" t="s">
        <v>432</v>
      </c>
      <c r="C99" s="3" t="s">
        <v>598</v>
      </c>
    </row>
    <row r="100" spans="1:3">
      <c r="A100" s="2">
        <v>99</v>
      </c>
      <c r="B100" t="s">
        <v>432</v>
      </c>
      <c r="C100" s="3" t="s">
        <v>599</v>
      </c>
    </row>
    <row r="101" spans="1:3">
      <c r="A101" s="2">
        <v>100</v>
      </c>
      <c r="B101" t="s">
        <v>407</v>
      </c>
      <c r="C101" s="3" t="s">
        <v>600</v>
      </c>
    </row>
    <row r="102" spans="1:3">
      <c r="A102" s="2">
        <v>101</v>
      </c>
      <c r="B102" t="s">
        <v>407</v>
      </c>
      <c r="C102" s="3" t="s">
        <v>509</v>
      </c>
    </row>
    <row r="103" spans="1:3">
      <c r="A103" s="2">
        <v>102</v>
      </c>
      <c r="B103" t="s">
        <v>407</v>
      </c>
      <c r="C103" s="3" t="s">
        <v>601</v>
      </c>
    </row>
    <row r="104" spans="1:3">
      <c r="A104" s="2">
        <v>103</v>
      </c>
      <c r="B104" t="s">
        <v>407</v>
      </c>
      <c r="C104" s="3" t="s">
        <v>602</v>
      </c>
    </row>
    <row r="105" spans="1:3">
      <c r="A105" s="2">
        <v>104</v>
      </c>
      <c r="B105" t="s">
        <v>407</v>
      </c>
      <c r="C105" s="3" t="s">
        <v>603</v>
      </c>
    </row>
    <row r="106" spans="1:3">
      <c r="A106" s="2">
        <v>105</v>
      </c>
      <c r="B106" t="s">
        <v>432</v>
      </c>
      <c r="C106" s="3" t="s">
        <v>604</v>
      </c>
    </row>
    <row r="107" spans="1:3">
      <c r="A107" s="2">
        <v>106</v>
      </c>
      <c r="B107" t="s">
        <v>407</v>
      </c>
      <c r="C107" s="3" t="s">
        <v>605</v>
      </c>
    </row>
    <row r="108" spans="1:3">
      <c r="A108" s="2">
        <v>107</v>
      </c>
      <c r="B108" t="s">
        <v>432</v>
      </c>
      <c r="C108" s="3" t="s">
        <v>606</v>
      </c>
    </row>
    <row r="109" spans="1:3">
      <c r="A109" s="2">
        <v>108</v>
      </c>
      <c r="B109" t="s">
        <v>407</v>
      </c>
      <c r="C109" s="3" t="s">
        <v>607</v>
      </c>
    </row>
    <row r="110" spans="1:3">
      <c r="A110" s="2">
        <v>109</v>
      </c>
      <c r="B110" t="s">
        <v>432</v>
      </c>
      <c r="C110" s="3" t="s">
        <v>608</v>
      </c>
    </row>
    <row r="111" spans="1:3">
      <c r="A111" s="2">
        <v>110</v>
      </c>
      <c r="B111" t="s">
        <v>432</v>
      </c>
      <c r="C111" s="3" t="s">
        <v>609</v>
      </c>
    </row>
    <row r="112" spans="1:3">
      <c r="A112" s="2">
        <v>111</v>
      </c>
      <c r="B112" t="s">
        <v>407</v>
      </c>
      <c r="C112" s="3" t="s">
        <v>610</v>
      </c>
    </row>
    <row r="113" spans="1:3">
      <c r="A113" s="2">
        <v>112</v>
      </c>
      <c r="B113" t="s">
        <v>407</v>
      </c>
      <c r="C113" s="3" t="s">
        <v>611</v>
      </c>
    </row>
    <row r="114" spans="1:3">
      <c r="A114" s="2">
        <v>113</v>
      </c>
      <c r="B114" t="s">
        <v>417</v>
      </c>
      <c r="C114" s="3" t="s">
        <v>612</v>
      </c>
    </row>
    <row r="115" spans="1:3">
      <c r="A115" s="2">
        <v>114</v>
      </c>
      <c r="B115" t="s">
        <v>407</v>
      </c>
      <c r="C115" s="3" t="s">
        <v>613</v>
      </c>
    </row>
    <row r="116" spans="1:3">
      <c r="A116" s="2">
        <v>115</v>
      </c>
      <c r="B116" t="s">
        <v>407</v>
      </c>
      <c r="C116" s="3" t="s">
        <v>614</v>
      </c>
    </row>
    <row r="117" spans="1:3">
      <c r="A117" s="2">
        <v>116</v>
      </c>
      <c r="B117" t="s">
        <v>407</v>
      </c>
      <c r="C117" s="3" t="s">
        <v>615</v>
      </c>
    </row>
    <row r="118" spans="1:3">
      <c r="A118" s="2">
        <v>117</v>
      </c>
      <c r="B118" t="s">
        <v>417</v>
      </c>
      <c r="C118" s="3" t="s">
        <v>616</v>
      </c>
    </row>
    <row r="119" spans="1:3">
      <c r="A119" s="2">
        <v>118</v>
      </c>
      <c r="B119" t="s">
        <v>407</v>
      </c>
      <c r="C119" s="3" t="s">
        <v>617</v>
      </c>
    </row>
    <row r="120" spans="1:3">
      <c r="A120" s="2">
        <v>119</v>
      </c>
      <c r="B120" t="s">
        <v>417</v>
      </c>
      <c r="C120" s="3" t="s">
        <v>618</v>
      </c>
    </row>
    <row r="121" spans="1:3">
      <c r="A121" s="2">
        <v>120</v>
      </c>
      <c r="B121" t="s">
        <v>407</v>
      </c>
      <c r="C121" s="3" t="s">
        <v>619</v>
      </c>
    </row>
    <row r="122" spans="1:3">
      <c r="A122" s="2">
        <v>121</v>
      </c>
      <c r="B122" t="s">
        <v>407</v>
      </c>
      <c r="C122" s="3" t="s">
        <v>620</v>
      </c>
    </row>
    <row r="123" spans="1:3">
      <c r="A123" s="2">
        <v>122</v>
      </c>
      <c r="B123" t="s">
        <v>407</v>
      </c>
      <c r="C123" s="3" t="s">
        <v>621</v>
      </c>
    </row>
    <row r="124" spans="1:3">
      <c r="A124" s="2">
        <v>123</v>
      </c>
      <c r="B124" t="s">
        <v>407</v>
      </c>
      <c r="C124" s="3" t="s">
        <v>622</v>
      </c>
    </row>
    <row r="125" spans="1:3">
      <c r="A125" s="2">
        <v>124</v>
      </c>
      <c r="B125" t="s">
        <v>417</v>
      </c>
      <c r="C125" s="3" t="s">
        <v>623</v>
      </c>
    </row>
    <row r="126" spans="1:3">
      <c r="A126" s="2">
        <v>125</v>
      </c>
      <c r="B126" t="s">
        <v>407</v>
      </c>
      <c r="C126" s="3" t="s">
        <v>624</v>
      </c>
    </row>
    <row r="127" spans="1:3">
      <c r="A127" s="2">
        <v>126</v>
      </c>
      <c r="B127" t="s">
        <v>417</v>
      </c>
      <c r="C127" s="3" t="s">
        <v>625</v>
      </c>
    </row>
    <row r="128" spans="1:3">
      <c r="A128" s="2">
        <v>127</v>
      </c>
      <c r="B128" t="s">
        <v>407</v>
      </c>
      <c r="C128" s="3" t="s">
        <v>626</v>
      </c>
    </row>
    <row r="129" spans="1:3">
      <c r="A129" s="2">
        <v>128</v>
      </c>
      <c r="B129" t="s">
        <v>407</v>
      </c>
      <c r="C129" s="3" t="s">
        <v>627</v>
      </c>
    </row>
    <row r="130" spans="1:3">
      <c r="A130" s="2">
        <v>129</v>
      </c>
      <c r="B130" t="s">
        <v>417</v>
      </c>
      <c r="C130" s="3" t="s">
        <v>628</v>
      </c>
    </row>
    <row r="131" spans="1:3">
      <c r="A131" s="2">
        <v>130</v>
      </c>
      <c r="B131" t="s">
        <v>417</v>
      </c>
      <c r="C131" s="3" t="s">
        <v>629</v>
      </c>
    </row>
    <row r="132" spans="1:3">
      <c r="A132" s="2">
        <v>131</v>
      </c>
      <c r="B132" t="s">
        <v>417</v>
      </c>
      <c r="C132" s="3" t="s">
        <v>630</v>
      </c>
    </row>
    <row r="133" spans="1:3">
      <c r="A133" s="2">
        <v>132</v>
      </c>
      <c r="B133" t="s">
        <v>417</v>
      </c>
      <c r="C133" s="3" t="s">
        <v>631</v>
      </c>
    </row>
    <row r="134" spans="1:3">
      <c r="A134" s="2">
        <v>133</v>
      </c>
      <c r="B134" t="s">
        <v>407</v>
      </c>
      <c r="C134" s="3" t="s">
        <v>632</v>
      </c>
    </row>
    <row r="135" spans="1:3">
      <c r="A135" s="2">
        <v>134</v>
      </c>
      <c r="B135" t="s">
        <v>417</v>
      </c>
      <c r="C135" s="3" t="s">
        <v>633</v>
      </c>
    </row>
    <row r="136" spans="1:3">
      <c r="A136" s="2">
        <v>135</v>
      </c>
      <c r="B136" t="s">
        <v>407</v>
      </c>
      <c r="C136" s="3" t="s">
        <v>634</v>
      </c>
    </row>
    <row r="137" spans="1:3">
      <c r="A137" s="2">
        <v>136</v>
      </c>
      <c r="B137" t="s">
        <v>407</v>
      </c>
      <c r="C137" s="3" t="s">
        <v>635</v>
      </c>
    </row>
    <row r="138" spans="1:3">
      <c r="A138" s="2">
        <v>137</v>
      </c>
      <c r="B138" t="s">
        <v>417</v>
      </c>
      <c r="C138" s="3" t="s">
        <v>636</v>
      </c>
    </row>
    <row r="139" spans="1:3">
      <c r="A139" s="2">
        <v>138</v>
      </c>
      <c r="B139" t="s">
        <v>407</v>
      </c>
      <c r="C139" s="3" t="s">
        <v>637</v>
      </c>
    </row>
    <row r="140" spans="1:3">
      <c r="A140" s="2">
        <v>139</v>
      </c>
      <c r="B140" t="s">
        <v>407</v>
      </c>
      <c r="C140" s="3" t="s">
        <v>638</v>
      </c>
    </row>
    <row r="141" spans="1:3">
      <c r="A141" s="2">
        <v>140</v>
      </c>
      <c r="B141" t="s">
        <v>407</v>
      </c>
      <c r="C141" s="3" t="s">
        <v>639</v>
      </c>
    </row>
    <row r="142" spans="1:3">
      <c r="A142" s="2">
        <v>141</v>
      </c>
      <c r="B142" t="s">
        <v>407</v>
      </c>
      <c r="C142" s="3" t="s">
        <v>640</v>
      </c>
    </row>
    <row r="143" spans="1:3">
      <c r="A143" s="2">
        <v>142</v>
      </c>
      <c r="B143" t="s">
        <v>407</v>
      </c>
      <c r="C143" s="3" t="s">
        <v>641</v>
      </c>
    </row>
    <row r="144" spans="1:3">
      <c r="A144" s="2">
        <v>143</v>
      </c>
      <c r="B144" t="s">
        <v>407</v>
      </c>
      <c r="C144" s="3" t="s">
        <v>642</v>
      </c>
    </row>
    <row r="145" spans="1:3">
      <c r="A145" s="2">
        <v>144</v>
      </c>
      <c r="B145" t="s">
        <v>417</v>
      </c>
      <c r="C145" s="3" t="s">
        <v>643</v>
      </c>
    </row>
    <row r="146" spans="1:3">
      <c r="A146" s="2">
        <v>145</v>
      </c>
      <c r="B146" t="s">
        <v>417</v>
      </c>
      <c r="C146" s="3" t="s">
        <v>644</v>
      </c>
    </row>
    <row r="147" spans="1:3">
      <c r="A147" s="2">
        <v>146</v>
      </c>
      <c r="B147" t="s">
        <v>407</v>
      </c>
      <c r="C147" s="3" t="s">
        <v>645</v>
      </c>
    </row>
    <row r="148" spans="1:3">
      <c r="A148" s="2">
        <v>147</v>
      </c>
      <c r="B148" t="s">
        <v>407</v>
      </c>
      <c r="C148" s="3" t="s">
        <v>646</v>
      </c>
    </row>
    <row r="149" spans="1:3">
      <c r="A149" s="2">
        <v>148</v>
      </c>
      <c r="B149" t="s">
        <v>407</v>
      </c>
      <c r="C149" s="3" t="s">
        <v>647</v>
      </c>
    </row>
    <row r="150" spans="1:3">
      <c r="A150" s="2">
        <v>149</v>
      </c>
      <c r="B150" t="s">
        <v>417</v>
      </c>
      <c r="C150" s="3" t="s">
        <v>648</v>
      </c>
    </row>
    <row r="151" spans="1:3">
      <c r="A151" s="2">
        <v>150</v>
      </c>
      <c r="B151" t="s">
        <v>649</v>
      </c>
      <c r="C151" s="3" t="s">
        <v>650</v>
      </c>
    </row>
    <row r="152" spans="1:3">
      <c r="A152" s="2">
        <v>151</v>
      </c>
      <c r="B152" t="s">
        <v>407</v>
      </c>
      <c r="C152" s="3" t="s">
        <v>651</v>
      </c>
    </row>
    <row r="153" spans="1:3">
      <c r="A153" s="2">
        <v>152</v>
      </c>
      <c r="B153" t="s">
        <v>407</v>
      </c>
      <c r="C153" s="3" t="s">
        <v>652</v>
      </c>
    </row>
    <row r="154" spans="1:3">
      <c r="C154" s="3" t="s">
        <v>413</v>
      </c>
    </row>
  </sheetData>
  <sortState ref="L3:L88">
    <sortCondition ref="L3:L88"/>
  </sortState>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ColWidth="11.42578125" defaultRowHeight="12.75"/>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I22" sqref="I22"/>
    </sheetView>
  </sheetViews>
  <sheetFormatPr defaultColWidth="11.42578125" defaultRowHeight="12.75"/>
  <sheetData/>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ColWidth="11.42578125" defaultRowHeight="12.7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Events</vt:lpstr>
      <vt:lpstr>PLEASE FILL IN HERE FIRST!!!</vt:lpstr>
      <vt:lpstr>Prospectus</vt:lpstr>
      <vt:lpstr>Preliminary</vt:lpstr>
      <vt:lpstr>Accommodation</vt:lpstr>
      <vt:lpstr>Travel</vt:lpstr>
      <vt:lpstr>Accommodation_old</vt:lpstr>
      <vt:lpstr>Listes</vt:lpstr>
      <vt:lpstr>Tabelle1</vt:lpstr>
      <vt:lpstr>Sheet1</vt:lpstr>
      <vt:lpstr>Blatt1</vt:lpstr>
      <vt:lpstr>Balls</vt:lpstr>
      <vt:lpstr>'PLEASE FILL IN HERE FIRST!!!'!CurrencyList</vt:lpstr>
      <vt:lpstr>Events</vt:lpstr>
      <vt:lpstr>Men´s_Singles__MS</vt:lpstr>
      <vt:lpstr>nb_tables</vt:lpstr>
      <vt:lpstr>Participants</vt:lpstr>
      <vt:lpstr>Accommodation!Print_Area</vt:lpstr>
      <vt:lpstr>Accommodation_old!Print_Area</vt:lpstr>
      <vt:lpstr>'PLEASE FILL IN HERE FIRST!!!'!Print_Area</vt:lpstr>
      <vt:lpstr>Preliminary!Print_Area</vt:lpstr>
      <vt:lpstr>Prospectus!Print_Area</vt:lpstr>
      <vt:lpstr>Travel!Print_Area</vt:lpstr>
      <vt:lpstr>Prospectus!Print_Titles</vt:lpstr>
      <vt:lpstr>Sports_Floor</vt:lpstr>
      <vt:lpstr>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Veronese</dc:creator>
  <cp:lastModifiedBy>Dimosthenis Messinis</cp:lastModifiedBy>
  <cp:lastPrinted>2019-03-27T11:07:04Z</cp:lastPrinted>
  <dcterms:created xsi:type="dcterms:W3CDTF">2006-06-28T15:36:00Z</dcterms:created>
  <dcterms:modified xsi:type="dcterms:W3CDTF">2019-03-27T11:10:17Z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